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gisticstal\users\Margot\Documents\KuutseMäesport\Võistlused\"/>
    </mc:Choice>
  </mc:AlternateContent>
  <bookViews>
    <workbookView xWindow="0" yWindow="0" windowWidth="27540" windowHeight="13710" activeTab="2"/>
  </bookViews>
  <sheets>
    <sheet name="Terasmees2016_kevad" sheetId="1" r:id="rId1"/>
    <sheet name="Terasmees2016_sügis" sheetId="2" r:id="rId2"/>
    <sheet name="Kokkuvõte 2016 kevad sügis" sheetId="3" r:id="rId3"/>
  </sheets>
  <calcPr calcId="152511"/>
</workbook>
</file>

<file path=xl/calcChain.xml><?xml version="1.0" encoding="utf-8"?>
<calcChain xmlns="http://schemas.openxmlformats.org/spreadsheetml/2006/main">
  <c r="AQ15" i="3" l="1"/>
  <c r="AO15" i="3"/>
  <c r="W34" i="1"/>
  <c r="AO31" i="3"/>
  <c r="AO40" i="3"/>
  <c r="AO39" i="3"/>
  <c r="AO38" i="3"/>
  <c r="AO37" i="3"/>
  <c r="AO36" i="3"/>
  <c r="AO35" i="3"/>
  <c r="AO34" i="3"/>
  <c r="AO33" i="3"/>
  <c r="AO32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4" i="3"/>
  <c r="AO13" i="3"/>
  <c r="AO12" i="3"/>
  <c r="AO11" i="3"/>
  <c r="AO10" i="3"/>
  <c r="AO9" i="3"/>
  <c r="AO8" i="3"/>
  <c r="AO6" i="3"/>
  <c r="AO5" i="3"/>
  <c r="AO4" i="3"/>
  <c r="AO7" i="3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4" i="2" l="1"/>
  <c r="W25" i="2"/>
  <c r="AQ25" i="2"/>
  <c r="AS25" i="2" s="1"/>
  <c r="AQ29" i="3"/>
  <c r="AQ9" i="3"/>
  <c r="R15" i="3"/>
  <c r="R12" i="3"/>
  <c r="AQ12" i="3"/>
  <c r="W9" i="2"/>
  <c r="W20" i="2"/>
  <c r="W18" i="2"/>
  <c r="W26" i="2"/>
  <c r="W13" i="2"/>
  <c r="W19" i="2"/>
  <c r="W21" i="2"/>
  <c r="W24" i="2"/>
  <c r="W23" i="2"/>
  <c r="W22" i="2"/>
  <c r="W12" i="2"/>
  <c r="W16" i="2"/>
  <c r="W15" i="2"/>
  <c r="W14" i="2"/>
  <c r="W11" i="2"/>
  <c r="W10" i="2"/>
  <c r="W8" i="2"/>
  <c r="W7" i="2"/>
  <c r="W6" i="2"/>
  <c r="W5" i="2"/>
  <c r="AQ7" i="3"/>
  <c r="AS7" i="3" s="1"/>
  <c r="AQ11" i="3"/>
  <c r="AS11" i="3" s="1"/>
  <c r="AQ28" i="3"/>
  <c r="AS28" i="3" s="1"/>
  <c r="AQ40" i="3"/>
  <c r="AQ19" i="3"/>
  <c r="AS19" i="3" s="1"/>
  <c r="AQ36" i="3"/>
  <c r="AS36" i="3" s="1"/>
  <c r="AQ31" i="3"/>
  <c r="AQ30" i="3"/>
  <c r="AQ32" i="3"/>
  <c r="AQ39" i="3"/>
  <c r="AQ38" i="3"/>
  <c r="AQ34" i="3"/>
  <c r="AQ37" i="3"/>
  <c r="AQ35" i="3"/>
  <c r="AQ33" i="3"/>
  <c r="AQ16" i="3"/>
  <c r="AQ17" i="3"/>
  <c r="AQ24" i="3"/>
  <c r="AQ18" i="3"/>
  <c r="AQ21" i="3"/>
  <c r="AQ20" i="3"/>
  <c r="AQ14" i="3"/>
  <c r="AQ13" i="3"/>
  <c r="AQ23" i="3"/>
  <c r="AQ26" i="3"/>
  <c r="AQ25" i="3"/>
  <c r="AQ22" i="3"/>
  <c r="AQ10" i="3"/>
  <c r="AQ8" i="3"/>
  <c r="AQ6" i="3"/>
  <c r="AQ5" i="3"/>
  <c r="AQ4" i="3"/>
  <c r="R11" i="3"/>
  <c r="R29" i="3"/>
  <c r="R28" i="3"/>
  <c r="R40" i="3"/>
  <c r="R30" i="3"/>
  <c r="R32" i="3"/>
  <c r="R34" i="3"/>
  <c r="R35" i="3"/>
  <c r="R33" i="3"/>
  <c r="R16" i="3"/>
  <c r="R24" i="3"/>
  <c r="R23" i="3"/>
  <c r="R22" i="3"/>
  <c r="R10" i="3"/>
  <c r="R8" i="3"/>
  <c r="R7" i="3"/>
  <c r="R5" i="3"/>
  <c r="AS40" i="3" l="1"/>
  <c r="AS29" i="3"/>
  <c r="AS12" i="3"/>
  <c r="AS8" i="3"/>
  <c r="AS22" i="3"/>
  <c r="AS13" i="3"/>
  <c r="AS18" i="3"/>
  <c r="AS34" i="3"/>
  <c r="AS30" i="3"/>
  <c r="AS5" i="3"/>
  <c r="AS9" i="3"/>
  <c r="AS25" i="3"/>
  <c r="AS14" i="3"/>
  <c r="AS24" i="3"/>
  <c r="AS33" i="3"/>
  <c r="AS38" i="3"/>
  <c r="AS31" i="3"/>
  <c r="AS6" i="3"/>
  <c r="AS10" i="3"/>
  <c r="AS26" i="3"/>
  <c r="AS20" i="3"/>
  <c r="AS17" i="3"/>
  <c r="AS35" i="3"/>
  <c r="AS39" i="3"/>
  <c r="AS23" i="3"/>
  <c r="AS21" i="3"/>
  <c r="AS16" i="3"/>
  <c r="AS37" i="3"/>
  <c r="AS32" i="3"/>
  <c r="J20" i="2"/>
  <c r="J18" i="2"/>
  <c r="J26" i="2"/>
  <c r="J19" i="2"/>
  <c r="J21" i="2"/>
  <c r="J24" i="2"/>
  <c r="J23" i="2"/>
  <c r="J22" i="2"/>
  <c r="J12" i="2"/>
  <c r="J16" i="2"/>
  <c r="J15" i="2"/>
  <c r="J14" i="2"/>
  <c r="J11" i="2"/>
  <c r="J10" i="2"/>
  <c r="J9" i="2"/>
  <c r="J8" i="2"/>
  <c r="J6" i="2"/>
  <c r="J5" i="2"/>
  <c r="J4" i="2"/>
</calcChain>
</file>

<file path=xl/sharedStrings.xml><?xml version="1.0" encoding="utf-8"?>
<sst xmlns="http://schemas.openxmlformats.org/spreadsheetml/2006/main" count="511" uniqueCount="125">
  <si>
    <t>Nimi</t>
  </si>
  <si>
    <t>Vanuseklass</t>
  </si>
  <si>
    <t>Terasmehe testid Kääriku`16</t>
  </si>
  <si>
    <t>Nils Kroon</t>
  </si>
  <si>
    <t>Tõnis Luik J</t>
  </si>
  <si>
    <t>Jakob Udras</t>
  </si>
  <si>
    <t>Robin Reismann</t>
  </si>
  <si>
    <t>Paul Nurk</t>
  </si>
  <si>
    <t>Karl Sebastian Dremljuga</t>
  </si>
  <si>
    <t>Mihkel Kivisild</t>
  </si>
  <si>
    <t>Robi Reinok</t>
  </si>
  <si>
    <t>Robin Möller</t>
  </si>
  <si>
    <t>Aleksander Luik</t>
  </si>
  <si>
    <t>Hans Markus Danilas</t>
  </si>
  <si>
    <t>Renet Riitsalu</t>
  </si>
  <si>
    <t>Mikk Mesila</t>
  </si>
  <si>
    <t>Markus Mesila</t>
  </si>
  <si>
    <t>Rasmus Mesila</t>
  </si>
  <si>
    <t>Daniel Möller</t>
  </si>
  <si>
    <t>Harri Tammemägi</t>
  </si>
  <si>
    <t>Tregor Lunts</t>
  </si>
  <si>
    <t>Oskar Reinok</t>
  </si>
  <si>
    <t>Erik Bergström</t>
  </si>
  <si>
    <t>30m</t>
  </si>
  <si>
    <t>Gerda Järv</t>
  </si>
  <si>
    <t>Brianna Mõtus</t>
  </si>
  <si>
    <t>Kadi Vindi</t>
  </si>
  <si>
    <t>Ronja Vindi</t>
  </si>
  <si>
    <t>Jane Paulus</t>
  </si>
  <si>
    <t>Indra Värk</t>
  </si>
  <si>
    <t>Emma Tammemägi</t>
  </si>
  <si>
    <t>Amelia Liis Mikk</t>
  </si>
  <si>
    <t>Paula Pütsepp</t>
  </si>
  <si>
    <t>Rene Möller</t>
  </si>
  <si>
    <t>penskar</t>
  </si>
  <si>
    <t>3000m, 800m</t>
  </si>
  <si>
    <t>katkestas</t>
  </si>
  <si>
    <t>Toomas Lunts</t>
  </si>
  <si>
    <t>6 nurk hüpe</t>
  </si>
  <si>
    <t>20 s. hüpped</t>
  </si>
  <si>
    <t>Kätekõverdused</t>
  </si>
  <si>
    <t>_</t>
  </si>
  <si>
    <t>Kõhulihased</t>
  </si>
  <si>
    <t>Kasti hüpped</t>
  </si>
  <si>
    <t>45s</t>
  </si>
  <si>
    <t>90s</t>
  </si>
  <si>
    <t>30 punkt</t>
  </si>
  <si>
    <t>3000 punkt</t>
  </si>
  <si>
    <t>p.kaug punkt</t>
  </si>
  <si>
    <t>6 n. punkt</t>
  </si>
  <si>
    <t>Kätek. Punkt</t>
  </si>
  <si>
    <t>Lõug p.</t>
  </si>
  <si>
    <t>Lõug</t>
  </si>
  <si>
    <t>Kõht punkt</t>
  </si>
  <si>
    <t>Kast punkt</t>
  </si>
  <si>
    <t>p.kaugus</t>
  </si>
  <si>
    <t>1.</t>
  </si>
  <si>
    <t>6.</t>
  </si>
  <si>
    <t>9.</t>
  </si>
  <si>
    <t>7.</t>
  </si>
  <si>
    <t>3.</t>
  </si>
  <si>
    <t>2.</t>
  </si>
  <si>
    <t>8.</t>
  </si>
  <si>
    <t>4.</t>
  </si>
  <si>
    <t>5.</t>
  </si>
  <si>
    <t>vanem kui 17</t>
  </si>
  <si>
    <t>14-16</t>
  </si>
  <si>
    <t>10.</t>
  </si>
  <si>
    <t>12.</t>
  </si>
  <si>
    <t>13.</t>
  </si>
  <si>
    <t>14.</t>
  </si>
  <si>
    <t>kuni 13</t>
  </si>
  <si>
    <t>Laur Mägi</t>
  </si>
  <si>
    <t>11.</t>
  </si>
  <si>
    <t>Rufus Rytövaara</t>
  </si>
  <si>
    <t>Brenda Järv</t>
  </si>
  <si>
    <t>Fred Järv</t>
  </si>
  <si>
    <t>Hanka Mühlberg</t>
  </si>
  <si>
    <t>Greete Poderat</t>
  </si>
  <si>
    <t>Carmen Piho</t>
  </si>
  <si>
    <t>küünarl</t>
  </si>
  <si>
    <t>kand</t>
  </si>
  <si>
    <t>p.kaugus I</t>
  </si>
  <si>
    <t>p.kaug punkt I</t>
  </si>
  <si>
    <t>30m I</t>
  </si>
  <si>
    <t>30 punkt I</t>
  </si>
  <si>
    <t>30m II</t>
  </si>
  <si>
    <t>30 punkt II</t>
  </si>
  <si>
    <t>3000m, 800m I</t>
  </si>
  <si>
    <t>3000 punkt I</t>
  </si>
  <si>
    <t>3000m, 800m II</t>
  </si>
  <si>
    <t>3000 punkt II</t>
  </si>
  <si>
    <t>p.kaugus II</t>
  </si>
  <si>
    <t>p.kaug punkt II</t>
  </si>
  <si>
    <t>6 nurk hüpe I</t>
  </si>
  <si>
    <t>6 n. punkt I</t>
  </si>
  <si>
    <t>6 nurk hüpe II</t>
  </si>
  <si>
    <t>6 n. punkt II</t>
  </si>
  <si>
    <t>20 s. hüpped I</t>
  </si>
  <si>
    <t>Kätek. Punkt I</t>
  </si>
  <si>
    <t>Lõug I</t>
  </si>
  <si>
    <t>Lõug p. I</t>
  </si>
  <si>
    <t>Kõhul. I</t>
  </si>
  <si>
    <t>Kõhul. Punkt I</t>
  </si>
  <si>
    <t>Kast I</t>
  </si>
  <si>
    <t>Kast punkt I</t>
  </si>
  <si>
    <t>20 s. hüpped II</t>
  </si>
  <si>
    <t>Kätek. I</t>
  </si>
  <si>
    <t>Kätek II</t>
  </si>
  <si>
    <t>Kätek. Punkt II</t>
  </si>
  <si>
    <t>Lõug II</t>
  </si>
  <si>
    <t>Lõug p. II</t>
  </si>
  <si>
    <t>Kõhul. II</t>
  </si>
  <si>
    <t>Kõhul. Punkt II</t>
  </si>
  <si>
    <t>Kast II</t>
  </si>
  <si>
    <t>Kast punkt II</t>
  </si>
  <si>
    <t>Punkt I</t>
  </si>
  <si>
    <t>Punkt II</t>
  </si>
  <si>
    <t>PARANDUS</t>
  </si>
  <si>
    <t>Harry Tammemägi</t>
  </si>
  <si>
    <t>Terasmehe testid Kääriku`16 / KEVAD 2016 ja SÜGIS 2016 võrdlev tabel</t>
  </si>
  <si>
    <t>vigastus</t>
  </si>
  <si>
    <t>koht I</t>
  </si>
  <si>
    <t>koht II</t>
  </si>
  <si>
    <t>20 s hüp.p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</si>
</sst>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1"/>
      <color theme="5" tint="-0.249977111117893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5" tint="-0.249977111117893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color rgb="FFC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rgb="FF00206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Fill="1"/>
    <xf numFmtId="0" fontId="0" fillId="0" borderId="0" xfId="0" applyNumberFormat="1"/>
    <xf numFmtId="0" fontId="1" fillId="0" borderId="2" xfId="0" applyNumberFormat="1" applyFont="1" applyBorder="1"/>
    <xf numFmtId="0" fontId="0" fillId="2" borderId="0" xfId="0" applyNumberFormat="1" applyFill="1"/>
    <xf numFmtId="0" fontId="0" fillId="4" borderId="0" xfId="0" applyNumberFormat="1" applyFill="1"/>
    <xf numFmtId="0" fontId="1" fillId="0" borderId="0" xfId="0" applyFont="1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Border="1"/>
    <xf numFmtId="0" fontId="1" fillId="2" borderId="4" xfId="0" applyFont="1" applyFill="1" applyBorder="1"/>
    <xf numFmtId="0" fontId="1" fillId="4" borderId="4" xfId="0" applyFont="1" applyFill="1" applyBorder="1"/>
    <xf numFmtId="0" fontId="1" fillId="3" borderId="3" xfId="0" applyFont="1" applyFill="1" applyBorder="1"/>
    <xf numFmtId="0" fontId="1" fillId="3" borderId="3" xfId="0" applyNumberFormat="1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4" borderId="3" xfId="0" applyNumberFormat="1" applyFont="1" applyFill="1" applyBorder="1"/>
    <xf numFmtId="0" fontId="1" fillId="2" borderId="3" xfId="0" applyFont="1" applyFill="1" applyBorder="1"/>
    <xf numFmtId="0" fontId="1" fillId="2" borderId="3" xfId="0" applyNumberFormat="1" applyFont="1" applyFill="1" applyBorder="1"/>
    <xf numFmtId="0" fontId="0" fillId="4" borderId="3" xfId="0" applyFill="1" applyBorder="1"/>
    <xf numFmtId="0" fontId="0" fillId="4" borderId="3" xfId="0" applyNumberFormat="1" applyFill="1" applyBorder="1"/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/>
    </xf>
    <xf numFmtId="0" fontId="0" fillId="3" borderId="3" xfId="0" applyFill="1" applyBorder="1"/>
    <xf numFmtId="0" fontId="0" fillId="3" borderId="3" xfId="0" applyNumberFormat="1" applyFill="1" applyBorder="1"/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/>
    <xf numFmtId="0" fontId="1" fillId="0" borderId="6" xfId="0" applyFont="1" applyBorder="1"/>
    <xf numFmtId="0" fontId="0" fillId="2" borderId="3" xfId="0" applyFill="1" applyBorder="1"/>
    <xf numFmtId="0" fontId="4" fillId="0" borderId="0" xfId="0" applyFont="1"/>
    <xf numFmtId="0" fontId="4" fillId="2" borderId="3" xfId="0" applyFont="1" applyFill="1" applyBorder="1"/>
    <xf numFmtId="0" fontId="4" fillId="0" borderId="0" xfId="0" applyFont="1" applyFill="1"/>
    <xf numFmtId="0" fontId="1" fillId="0" borderId="0" xfId="0" applyFont="1" applyFill="1" applyBorder="1"/>
    <xf numFmtId="0" fontId="2" fillId="3" borderId="3" xfId="0" applyFont="1" applyFill="1" applyBorder="1"/>
    <xf numFmtId="0" fontId="2" fillId="3" borderId="3" xfId="0" applyNumberFormat="1" applyFont="1" applyFill="1" applyBorder="1"/>
    <xf numFmtId="0" fontId="2" fillId="3" borderId="4" xfId="0" applyFont="1" applyFill="1" applyBorder="1"/>
    <xf numFmtId="0" fontId="0" fillId="5" borderId="0" xfId="0" applyFill="1"/>
    <xf numFmtId="0" fontId="5" fillId="0" borderId="1" xfId="0" applyFont="1" applyBorder="1"/>
    <xf numFmtId="0" fontId="6" fillId="0" borderId="0" xfId="0" applyFont="1"/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Fill="1" applyBorder="1"/>
    <xf numFmtId="0" fontId="10" fillId="0" borderId="2" xfId="0" applyFont="1" applyFill="1" applyBorder="1"/>
    <xf numFmtId="0" fontId="9" fillId="0" borderId="3" xfId="0" applyFont="1" applyBorder="1"/>
    <xf numFmtId="0" fontId="10" fillId="0" borderId="3" xfId="0" applyFont="1" applyBorder="1"/>
    <xf numFmtId="0" fontId="8" fillId="0" borderId="0" xfId="0" applyFont="1"/>
    <xf numFmtId="0" fontId="7" fillId="3" borderId="3" xfId="0" applyFont="1" applyFill="1" applyBorder="1"/>
    <xf numFmtId="0" fontId="6" fillId="5" borderId="0" xfId="0" applyFont="1" applyFill="1"/>
    <xf numFmtId="0" fontId="8" fillId="5" borderId="0" xfId="0" applyFont="1" applyFill="1"/>
    <xf numFmtId="0" fontId="9" fillId="4" borderId="3" xfId="0" applyFont="1" applyFill="1" applyBorder="1"/>
    <xf numFmtId="0" fontId="6" fillId="2" borderId="3" xfId="0" applyFont="1" applyFill="1" applyBorder="1"/>
    <xf numFmtId="0" fontId="11" fillId="0" borderId="4" xfId="0" applyFont="1" applyBorder="1"/>
    <xf numFmtId="0" fontId="8" fillId="2" borderId="4" xfId="0" applyFont="1" applyFill="1" applyBorder="1"/>
    <xf numFmtId="0" fontId="12" fillId="2" borderId="4" xfId="0" applyFont="1" applyFill="1" applyBorder="1"/>
    <xf numFmtId="0" fontId="8" fillId="2" borderId="5" xfId="0" applyFont="1" applyFill="1" applyBorder="1"/>
    <xf numFmtId="0" fontId="6" fillId="0" borderId="3" xfId="0" applyFont="1" applyBorder="1"/>
    <xf numFmtId="0" fontId="6" fillId="4" borderId="3" xfId="0" applyFont="1" applyFill="1" applyBorder="1"/>
    <xf numFmtId="0" fontId="6" fillId="3" borderId="3" xfId="0" applyFont="1" applyFill="1" applyBorder="1"/>
    <xf numFmtId="0" fontId="10" fillId="0" borderId="4" xfId="0" applyFont="1" applyBorder="1"/>
    <xf numFmtId="0" fontId="10" fillId="0" borderId="0" xfId="0" applyFont="1"/>
    <xf numFmtId="0" fontId="10" fillId="2" borderId="4" xfId="0" applyFont="1" applyFill="1" applyBorder="1"/>
    <xf numFmtId="0" fontId="10" fillId="2" borderId="5" xfId="0" applyFont="1" applyFill="1" applyBorder="1"/>
    <xf numFmtId="0" fontId="10" fillId="0" borderId="0" xfId="0" applyFont="1" applyFill="1"/>
    <xf numFmtId="0" fontId="9" fillId="2" borderId="3" xfId="0" applyFont="1" applyFill="1" applyBorder="1"/>
    <xf numFmtId="0" fontId="9" fillId="3" borderId="3" xfId="0" applyFont="1" applyFill="1" applyBorder="1"/>
    <xf numFmtId="0" fontId="13" fillId="3" borderId="3" xfId="0" applyFont="1" applyFill="1" applyBorder="1"/>
    <xf numFmtId="0" fontId="9" fillId="4" borderId="7" xfId="0" applyFont="1" applyFill="1" applyBorder="1"/>
    <xf numFmtId="0" fontId="14" fillId="0" borderId="0" xfId="0" applyFont="1"/>
    <xf numFmtId="0" fontId="0" fillId="0" borderId="0" xfId="0" applyNumberFormat="1" applyFill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/>
    <xf numFmtId="0" fontId="0" fillId="2" borderId="3" xfId="0" applyNumberFormat="1" applyFill="1" applyBorder="1"/>
    <xf numFmtId="0" fontId="0" fillId="4" borderId="3" xfId="0" applyFont="1" applyFill="1" applyBorder="1"/>
    <xf numFmtId="0" fontId="0" fillId="3" borderId="8" xfId="0" applyFill="1" applyBorder="1"/>
    <xf numFmtId="0" fontId="1" fillId="3" borderId="8" xfId="0" applyFont="1" applyFill="1" applyBorder="1"/>
    <xf numFmtId="0" fontId="0" fillId="3" borderId="8" xfId="0" applyNumberFormat="1" applyFill="1" applyBorder="1"/>
    <xf numFmtId="0" fontId="0" fillId="3" borderId="8" xfId="0" applyFill="1" applyBorder="1" applyAlignment="1">
      <alignment horizontal="right"/>
    </xf>
    <xf numFmtId="0" fontId="15" fillId="2" borderId="3" xfId="0" applyFont="1" applyFill="1" applyBorder="1"/>
    <xf numFmtId="0" fontId="3" fillId="2" borderId="3" xfId="0" applyFont="1" applyFill="1" applyBorder="1"/>
    <xf numFmtId="0" fontId="15" fillId="2" borderId="7" xfId="0" applyFont="1" applyFill="1" applyBorder="1"/>
    <xf numFmtId="0" fontId="6" fillId="0" borderId="3" xfId="0" applyFont="1" applyFill="1" applyBorder="1"/>
    <xf numFmtId="0" fontId="8" fillId="0" borderId="0" xfId="0" applyFont="1" applyFill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opLeftCell="C1" workbookViewId="0">
      <selection activeCell="G40" sqref="G40"/>
    </sheetView>
  </sheetViews>
  <sheetFormatPr defaultRowHeight="15" x14ac:dyDescent="0.25"/>
  <cols>
    <col min="2" max="2" width="23.5703125" customWidth="1"/>
    <col min="3" max="3" width="12" customWidth="1"/>
    <col min="4" max="4" width="9.140625" customWidth="1"/>
    <col min="6" max="6" width="12" customWidth="1"/>
    <col min="7" max="7" width="11.85546875" customWidth="1"/>
    <col min="8" max="8" width="10.28515625" customWidth="1"/>
    <col min="9" max="9" width="12.5703125" customWidth="1"/>
    <col min="10" max="11" width="11.140625" customWidth="1"/>
    <col min="12" max="13" width="11.7109375" customWidth="1"/>
    <col min="14" max="15" width="12.42578125" customWidth="1"/>
    <col min="16" max="16" width="10.7109375" customWidth="1"/>
    <col min="17" max="17" width="9.5703125" customWidth="1"/>
    <col min="18" max="19" width="11.28515625" customWidth="1"/>
    <col min="20" max="21" width="12" customWidth="1"/>
    <col min="22" max="22" width="9.140625" customWidth="1"/>
    <col min="25" max="25" width="12.7109375" customWidth="1"/>
  </cols>
  <sheetData>
    <row r="1" spans="1:25" x14ac:dyDescent="0.25">
      <c r="B1" s="1" t="s">
        <v>2</v>
      </c>
      <c r="C1" s="1"/>
    </row>
    <row r="3" spans="1:25" x14ac:dyDescent="0.25">
      <c r="A3" s="8"/>
      <c r="B3" s="9" t="s">
        <v>0</v>
      </c>
      <c r="C3" s="9" t="s">
        <v>1</v>
      </c>
      <c r="D3" s="9" t="s">
        <v>23</v>
      </c>
      <c r="E3" s="9" t="s">
        <v>46</v>
      </c>
      <c r="F3" s="9" t="s">
        <v>35</v>
      </c>
      <c r="G3" s="9" t="s">
        <v>47</v>
      </c>
      <c r="H3" s="10" t="s">
        <v>55</v>
      </c>
      <c r="I3" s="10" t="s">
        <v>48</v>
      </c>
      <c r="J3" s="10" t="s">
        <v>38</v>
      </c>
      <c r="K3" s="10" t="s">
        <v>49</v>
      </c>
      <c r="L3" s="10" t="s">
        <v>39</v>
      </c>
      <c r="M3" s="10" t="s">
        <v>124</v>
      </c>
      <c r="N3" s="10" t="s">
        <v>40</v>
      </c>
      <c r="O3" s="10" t="s">
        <v>50</v>
      </c>
      <c r="P3" s="10" t="s">
        <v>52</v>
      </c>
      <c r="Q3" s="10" t="s">
        <v>51</v>
      </c>
      <c r="R3" s="10" t="s">
        <v>42</v>
      </c>
      <c r="S3" s="10" t="s">
        <v>53</v>
      </c>
      <c r="T3" s="10" t="s">
        <v>43</v>
      </c>
      <c r="U3" s="10" t="s">
        <v>54</v>
      </c>
      <c r="V3" s="8"/>
      <c r="W3" s="8"/>
      <c r="X3" s="8"/>
      <c r="Y3" s="8"/>
    </row>
    <row r="4" spans="1:25" x14ac:dyDescent="0.25">
      <c r="A4" s="2" t="s">
        <v>56</v>
      </c>
      <c r="B4" s="2" t="s">
        <v>4</v>
      </c>
      <c r="C4" s="2"/>
      <c r="D4" s="2">
        <v>3.95</v>
      </c>
      <c r="E4" s="2">
        <v>135</v>
      </c>
      <c r="F4" s="2">
        <v>12.36</v>
      </c>
      <c r="G4" s="2">
        <v>-16</v>
      </c>
      <c r="H4" s="2">
        <v>2.75</v>
      </c>
      <c r="I4" s="2">
        <v>170</v>
      </c>
      <c r="J4" s="2">
        <v>20.74</v>
      </c>
      <c r="K4" s="2">
        <v>0</v>
      </c>
      <c r="L4" s="2">
        <v>58.4</v>
      </c>
      <c r="M4" s="2">
        <v>116</v>
      </c>
      <c r="N4" s="2">
        <v>35</v>
      </c>
      <c r="O4" s="2">
        <v>60</v>
      </c>
      <c r="P4" s="2">
        <v>12</v>
      </c>
      <c r="Q4" s="2">
        <v>30</v>
      </c>
      <c r="R4" s="2">
        <v>26</v>
      </c>
      <c r="S4" s="2">
        <v>117</v>
      </c>
      <c r="T4" s="2">
        <v>96</v>
      </c>
      <c r="U4" s="2">
        <v>113</v>
      </c>
      <c r="V4" s="2" t="s">
        <v>45</v>
      </c>
      <c r="W4" s="2">
        <f>E4+G4+M4+I4+K4+O4+Q4+S4+U4</f>
        <v>725</v>
      </c>
      <c r="X4" s="2" t="s">
        <v>56</v>
      </c>
      <c r="Y4" s="2" t="s">
        <v>65</v>
      </c>
    </row>
    <row r="5" spans="1:25" x14ac:dyDescent="0.25">
      <c r="A5" s="2" t="s">
        <v>61</v>
      </c>
      <c r="B5" s="2" t="s">
        <v>3</v>
      </c>
      <c r="C5" s="2"/>
      <c r="D5" s="2">
        <v>4.0599999999999996</v>
      </c>
      <c r="E5" s="2">
        <v>118</v>
      </c>
      <c r="F5" s="2">
        <v>13.34</v>
      </c>
      <c r="G5" s="2">
        <v>-83</v>
      </c>
      <c r="H5" s="2">
        <v>2.66</v>
      </c>
      <c r="I5" s="2">
        <v>170</v>
      </c>
      <c r="J5" s="2">
        <v>23.8</v>
      </c>
      <c r="K5" s="2">
        <v>0</v>
      </c>
      <c r="L5" s="2">
        <v>51.3</v>
      </c>
      <c r="M5" s="2">
        <v>68</v>
      </c>
      <c r="N5" s="2">
        <v>44</v>
      </c>
      <c r="O5" s="2">
        <v>87</v>
      </c>
      <c r="P5" s="2">
        <v>14</v>
      </c>
      <c r="Q5" s="2">
        <v>45</v>
      </c>
      <c r="R5" s="2">
        <v>12</v>
      </c>
      <c r="S5" s="2">
        <v>31</v>
      </c>
      <c r="T5" s="2">
        <v>60</v>
      </c>
      <c r="U5" s="2">
        <v>0</v>
      </c>
      <c r="V5" s="2" t="s">
        <v>45</v>
      </c>
      <c r="W5" s="2">
        <f t="shared" ref="W5:W34" si="0">E5+G5+M5+I5+K5+O5+Q5+S5+U5</f>
        <v>436</v>
      </c>
      <c r="X5" s="2" t="s">
        <v>61</v>
      </c>
      <c r="Y5" s="2" t="s">
        <v>65</v>
      </c>
    </row>
    <row r="6" spans="1:25" x14ac:dyDescent="0.25">
      <c r="A6" s="2" t="s">
        <v>60</v>
      </c>
      <c r="B6" s="2" t="s">
        <v>5</v>
      </c>
      <c r="C6" s="2">
        <v>1998</v>
      </c>
      <c r="D6" s="2">
        <v>4.76</v>
      </c>
      <c r="E6" s="2">
        <v>13</v>
      </c>
      <c r="F6" s="2">
        <v>12.21</v>
      </c>
      <c r="G6" s="2">
        <v>-1</v>
      </c>
      <c r="H6" s="2">
        <v>2.12</v>
      </c>
      <c r="I6" s="2">
        <v>166</v>
      </c>
      <c r="J6" s="2">
        <v>21.44</v>
      </c>
      <c r="K6" s="2">
        <v>0</v>
      </c>
      <c r="L6" s="2">
        <v>49.3</v>
      </c>
      <c r="M6" s="2">
        <v>56</v>
      </c>
      <c r="N6" s="2">
        <v>37</v>
      </c>
      <c r="O6" s="2">
        <v>66</v>
      </c>
      <c r="P6" s="2">
        <v>7</v>
      </c>
      <c r="Q6" s="2">
        <v>0</v>
      </c>
      <c r="R6" s="2">
        <v>17</v>
      </c>
      <c r="S6" s="2">
        <v>69</v>
      </c>
      <c r="T6" s="2">
        <v>78</v>
      </c>
      <c r="U6" s="2">
        <v>0</v>
      </c>
      <c r="V6" s="2" t="s">
        <v>45</v>
      </c>
      <c r="W6" s="2">
        <f t="shared" si="0"/>
        <v>369</v>
      </c>
      <c r="X6" s="2" t="s">
        <v>60</v>
      </c>
      <c r="Y6" s="2" t="s">
        <v>65</v>
      </c>
    </row>
    <row r="7" spans="1:25" x14ac:dyDescent="0.25">
      <c r="A7" s="3" t="s">
        <v>56</v>
      </c>
      <c r="B7" s="3" t="s">
        <v>8</v>
      </c>
      <c r="C7" s="3">
        <v>2001</v>
      </c>
      <c r="D7" s="3">
        <v>4.42</v>
      </c>
      <c r="E7" s="3">
        <v>94</v>
      </c>
      <c r="F7" s="3">
        <v>12.03</v>
      </c>
      <c r="G7" s="3">
        <v>96</v>
      </c>
      <c r="H7" s="3">
        <v>2.23</v>
      </c>
      <c r="I7" s="3">
        <v>170</v>
      </c>
      <c r="J7" s="3">
        <v>22.41</v>
      </c>
      <c r="K7" s="3">
        <v>60</v>
      </c>
      <c r="L7" s="3">
        <v>50.8</v>
      </c>
      <c r="M7" s="3">
        <v>66</v>
      </c>
      <c r="N7" s="3"/>
      <c r="O7" s="3"/>
      <c r="P7" s="3">
        <v>12</v>
      </c>
      <c r="Q7" s="3">
        <v>88</v>
      </c>
      <c r="R7" s="3">
        <v>22</v>
      </c>
      <c r="S7" s="3">
        <v>119</v>
      </c>
      <c r="T7" s="3">
        <v>83</v>
      </c>
      <c r="U7" s="3">
        <v>140</v>
      </c>
      <c r="V7" s="3" t="s">
        <v>45</v>
      </c>
      <c r="W7" s="2">
        <f t="shared" si="0"/>
        <v>833</v>
      </c>
      <c r="X7" s="3" t="s">
        <v>56</v>
      </c>
      <c r="Y7" s="3" t="s">
        <v>66</v>
      </c>
    </row>
    <row r="8" spans="1:25" x14ac:dyDescent="0.25">
      <c r="A8" s="3" t="s">
        <v>61</v>
      </c>
      <c r="B8" s="3" t="s">
        <v>6</v>
      </c>
      <c r="C8" s="3">
        <v>2000</v>
      </c>
      <c r="D8" s="3">
        <v>4.59</v>
      </c>
      <c r="E8" s="3">
        <v>69</v>
      </c>
      <c r="F8" s="3">
        <v>12.55</v>
      </c>
      <c r="G8" s="3">
        <v>31</v>
      </c>
      <c r="H8" s="3">
        <v>2.33</v>
      </c>
      <c r="I8" s="3">
        <v>170</v>
      </c>
      <c r="J8" s="3">
        <v>25.42</v>
      </c>
      <c r="K8" s="3">
        <v>0</v>
      </c>
      <c r="L8" s="3">
        <v>49.3</v>
      </c>
      <c r="M8" s="3">
        <v>56</v>
      </c>
      <c r="N8" s="3">
        <v>13</v>
      </c>
      <c r="O8" s="3">
        <v>0</v>
      </c>
      <c r="P8" s="3">
        <v>3</v>
      </c>
      <c r="Q8" s="3">
        <v>16</v>
      </c>
      <c r="R8" s="3">
        <v>2</v>
      </c>
      <c r="S8" s="3">
        <v>0</v>
      </c>
      <c r="T8" s="3">
        <v>58</v>
      </c>
      <c r="U8" s="3">
        <v>0</v>
      </c>
      <c r="V8" s="3" t="s">
        <v>45</v>
      </c>
      <c r="W8" s="2">
        <f t="shared" si="0"/>
        <v>342</v>
      </c>
      <c r="X8" s="3" t="s">
        <v>61</v>
      </c>
      <c r="Y8" s="3" t="s">
        <v>66</v>
      </c>
    </row>
    <row r="9" spans="1:25" ht="15.75" customHeight="1" x14ac:dyDescent="0.25">
      <c r="A9" s="3" t="s">
        <v>60</v>
      </c>
      <c r="B9" s="3" t="s">
        <v>7</v>
      </c>
      <c r="C9" s="3">
        <v>2002</v>
      </c>
      <c r="D9" s="3">
        <v>5.2</v>
      </c>
      <c r="E9" s="5">
        <v>0</v>
      </c>
      <c r="F9" s="3">
        <v>14.48</v>
      </c>
      <c r="G9" s="3">
        <v>-88</v>
      </c>
      <c r="H9" s="3">
        <v>1.6</v>
      </c>
      <c r="I9" s="3">
        <v>0</v>
      </c>
      <c r="J9" s="3">
        <v>20.85</v>
      </c>
      <c r="K9" s="3">
        <v>102</v>
      </c>
      <c r="L9" s="3">
        <v>35.5</v>
      </c>
      <c r="M9" s="3">
        <v>0</v>
      </c>
      <c r="N9" s="3">
        <v>36</v>
      </c>
      <c r="O9" s="3">
        <v>63</v>
      </c>
      <c r="P9" s="3">
        <v>8</v>
      </c>
      <c r="Q9" s="3">
        <v>56</v>
      </c>
      <c r="R9" s="3">
        <v>13</v>
      </c>
      <c r="S9" s="3">
        <v>56</v>
      </c>
      <c r="T9" s="3">
        <v>63</v>
      </c>
      <c r="U9" s="3">
        <v>87</v>
      </c>
      <c r="V9" s="3" t="s">
        <v>45</v>
      </c>
      <c r="W9" s="2">
        <f t="shared" si="0"/>
        <v>276</v>
      </c>
      <c r="X9" s="3" t="s">
        <v>60</v>
      </c>
      <c r="Y9" s="3" t="s">
        <v>66</v>
      </c>
    </row>
    <row r="10" spans="1:25" x14ac:dyDescent="0.25">
      <c r="A10" s="3" t="s">
        <v>63</v>
      </c>
      <c r="B10" s="3" t="s">
        <v>10</v>
      </c>
      <c r="C10" s="3">
        <v>2002</v>
      </c>
      <c r="D10" s="3">
        <v>5.45</v>
      </c>
      <c r="E10" s="3">
        <v>0</v>
      </c>
      <c r="F10" s="3">
        <v>18.5</v>
      </c>
      <c r="G10" s="3">
        <v>-100</v>
      </c>
      <c r="H10" s="3">
        <v>1.58</v>
      </c>
      <c r="I10" s="3">
        <v>0</v>
      </c>
      <c r="J10" s="3">
        <v>24.95</v>
      </c>
      <c r="K10" s="3">
        <v>0</v>
      </c>
      <c r="L10" s="3">
        <v>33.799999999999997</v>
      </c>
      <c r="M10" s="3">
        <v>0</v>
      </c>
      <c r="N10" s="3">
        <v>18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45</v>
      </c>
      <c r="U10" s="3">
        <v>0</v>
      </c>
      <c r="V10" s="3" t="s">
        <v>45</v>
      </c>
      <c r="W10" s="2">
        <f t="shared" si="0"/>
        <v>-100</v>
      </c>
      <c r="X10" s="3" t="s">
        <v>63</v>
      </c>
      <c r="Y10" s="3"/>
    </row>
    <row r="11" spans="1:25" x14ac:dyDescent="0.25">
      <c r="A11" s="4" t="s">
        <v>56</v>
      </c>
      <c r="B11" s="4" t="s">
        <v>13</v>
      </c>
      <c r="C11" s="4">
        <v>2003</v>
      </c>
      <c r="D11" s="4">
        <v>4.99</v>
      </c>
      <c r="E11" s="4">
        <v>39</v>
      </c>
      <c r="F11" s="4">
        <v>13.32</v>
      </c>
      <c r="G11" s="4">
        <v>60</v>
      </c>
      <c r="H11" s="4">
        <v>1.8</v>
      </c>
      <c r="I11" s="4">
        <v>17</v>
      </c>
      <c r="J11" s="4">
        <v>20.78</v>
      </c>
      <c r="K11" s="4">
        <v>140</v>
      </c>
      <c r="L11" s="4">
        <v>38.6</v>
      </c>
      <c r="M11" s="4">
        <v>10</v>
      </c>
      <c r="N11" s="4"/>
      <c r="O11" s="4"/>
      <c r="P11" s="4"/>
      <c r="Q11" s="4"/>
      <c r="R11" s="4">
        <v>10</v>
      </c>
      <c r="S11" s="4">
        <v>49</v>
      </c>
      <c r="T11" s="4">
        <v>65</v>
      </c>
      <c r="U11" s="4">
        <v>100</v>
      </c>
      <c r="V11" s="4" t="s">
        <v>45</v>
      </c>
      <c r="W11" s="2">
        <f t="shared" si="0"/>
        <v>415</v>
      </c>
      <c r="X11" s="4" t="s">
        <v>56</v>
      </c>
      <c r="Y11" s="4" t="s">
        <v>71</v>
      </c>
    </row>
    <row r="12" spans="1:25" x14ac:dyDescent="0.25">
      <c r="A12" s="4" t="s">
        <v>61</v>
      </c>
      <c r="B12" s="4" t="s">
        <v>12</v>
      </c>
      <c r="C12" s="4">
        <v>2004</v>
      </c>
      <c r="D12" s="4">
        <v>4.72</v>
      </c>
      <c r="E12" s="4">
        <v>79</v>
      </c>
      <c r="F12" s="4">
        <v>15.21</v>
      </c>
      <c r="G12" s="4">
        <v>-61</v>
      </c>
      <c r="H12" s="4">
        <v>2.02</v>
      </c>
      <c r="I12" s="4">
        <v>57</v>
      </c>
      <c r="J12" s="4">
        <v>22.1</v>
      </c>
      <c r="K12" s="4">
        <v>107</v>
      </c>
      <c r="L12" s="4">
        <v>38.5</v>
      </c>
      <c r="M12" s="4">
        <v>10</v>
      </c>
      <c r="N12" s="4">
        <v>24</v>
      </c>
      <c r="O12" s="4">
        <v>42</v>
      </c>
      <c r="P12" s="4">
        <v>5</v>
      </c>
      <c r="Q12" s="4">
        <v>40</v>
      </c>
      <c r="R12" s="4">
        <v>14</v>
      </c>
      <c r="S12" s="4">
        <v>77</v>
      </c>
      <c r="T12" s="4">
        <v>44</v>
      </c>
      <c r="U12" s="4">
        <v>0</v>
      </c>
      <c r="V12" s="4" t="s">
        <v>45</v>
      </c>
      <c r="W12" s="2">
        <f t="shared" si="0"/>
        <v>351</v>
      </c>
      <c r="X12" s="4" t="s">
        <v>61</v>
      </c>
      <c r="Y12" s="4" t="s">
        <v>71</v>
      </c>
    </row>
    <row r="13" spans="1:25" x14ac:dyDescent="0.25">
      <c r="A13" s="4" t="s">
        <v>60</v>
      </c>
      <c r="B13" s="4" t="s">
        <v>16</v>
      </c>
      <c r="C13" s="4">
        <v>2007</v>
      </c>
      <c r="D13" s="4">
        <v>5.07</v>
      </c>
      <c r="E13" s="4">
        <v>27</v>
      </c>
      <c r="F13" s="4">
        <v>3.13</v>
      </c>
      <c r="G13" s="4"/>
      <c r="H13" s="4">
        <v>1.67</v>
      </c>
      <c r="I13" s="4">
        <v>0</v>
      </c>
      <c r="J13" s="4">
        <v>26.39</v>
      </c>
      <c r="K13" s="4">
        <v>0</v>
      </c>
      <c r="L13" s="4">
        <v>31.3</v>
      </c>
      <c r="M13" s="4">
        <v>0</v>
      </c>
      <c r="N13" s="4">
        <v>40</v>
      </c>
      <c r="O13" s="4">
        <v>90</v>
      </c>
      <c r="P13" s="4">
        <v>6</v>
      </c>
      <c r="Q13" s="4">
        <v>48</v>
      </c>
      <c r="R13" s="4">
        <v>3</v>
      </c>
      <c r="S13" s="4">
        <v>0</v>
      </c>
      <c r="T13" s="4">
        <v>31</v>
      </c>
      <c r="U13" s="4">
        <v>0</v>
      </c>
      <c r="V13" s="4" t="s">
        <v>44</v>
      </c>
      <c r="W13" s="2">
        <f t="shared" si="0"/>
        <v>165</v>
      </c>
      <c r="X13" s="4" t="s">
        <v>60</v>
      </c>
      <c r="Y13" s="4" t="s">
        <v>71</v>
      </c>
    </row>
    <row r="14" spans="1:25" x14ac:dyDescent="0.25">
      <c r="A14" s="4" t="s">
        <v>63</v>
      </c>
      <c r="B14" s="4" t="s">
        <v>19</v>
      </c>
      <c r="C14" s="4">
        <v>2008</v>
      </c>
      <c r="D14" s="4">
        <v>5.62</v>
      </c>
      <c r="E14" s="4">
        <v>0</v>
      </c>
      <c r="F14" s="4">
        <v>3.29</v>
      </c>
      <c r="G14" s="4"/>
      <c r="H14" s="4">
        <v>1.46</v>
      </c>
      <c r="I14" s="4">
        <v>0</v>
      </c>
      <c r="J14" s="4">
        <v>30.66</v>
      </c>
      <c r="K14" s="4">
        <v>0</v>
      </c>
      <c r="L14" s="4">
        <v>29.1</v>
      </c>
      <c r="M14" s="4">
        <v>0</v>
      </c>
      <c r="N14" s="4">
        <v>29</v>
      </c>
      <c r="O14" s="4">
        <v>57</v>
      </c>
      <c r="P14" s="4">
        <v>5</v>
      </c>
      <c r="Q14" s="4">
        <v>40</v>
      </c>
      <c r="R14" s="4">
        <v>12</v>
      </c>
      <c r="S14" s="4">
        <v>63</v>
      </c>
      <c r="T14" s="4">
        <v>31</v>
      </c>
      <c r="U14" s="4">
        <v>0</v>
      </c>
      <c r="V14" s="4" t="s">
        <v>44</v>
      </c>
      <c r="W14" s="2">
        <f t="shared" si="0"/>
        <v>160</v>
      </c>
      <c r="X14" s="4" t="s">
        <v>63</v>
      </c>
      <c r="Y14" s="4" t="s">
        <v>71</v>
      </c>
    </row>
    <row r="15" spans="1:25" x14ac:dyDescent="0.25">
      <c r="A15" s="4" t="s">
        <v>64</v>
      </c>
      <c r="B15" s="4" t="s">
        <v>22</v>
      </c>
      <c r="C15" s="4">
        <v>2008</v>
      </c>
      <c r="D15" s="4">
        <v>5.69</v>
      </c>
      <c r="E15" s="4">
        <v>0</v>
      </c>
      <c r="F15" s="4">
        <v>4.0599999999999996</v>
      </c>
      <c r="G15" s="4"/>
      <c r="H15" s="4">
        <v>1.36</v>
      </c>
      <c r="I15" s="4">
        <v>0</v>
      </c>
      <c r="J15" s="4">
        <v>38.869999999999997</v>
      </c>
      <c r="K15" s="4">
        <v>0</v>
      </c>
      <c r="L15" s="4">
        <v>26.7</v>
      </c>
      <c r="M15" s="4">
        <v>0</v>
      </c>
      <c r="N15" s="4">
        <v>16</v>
      </c>
      <c r="O15" s="4">
        <v>18</v>
      </c>
      <c r="P15" s="4">
        <v>0</v>
      </c>
      <c r="Q15" s="4">
        <v>0</v>
      </c>
      <c r="R15" s="4">
        <v>15</v>
      </c>
      <c r="S15" s="4">
        <v>84</v>
      </c>
      <c r="T15" s="4">
        <v>22</v>
      </c>
      <c r="U15" s="4">
        <v>0</v>
      </c>
      <c r="V15" s="4" t="s">
        <v>44</v>
      </c>
      <c r="W15" s="2">
        <f t="shared" si="0"/>
        <v>102</v>
      </c>
      <c r="X15" s="4" t="s">
        <v>64</v>
      </c>
      <c r="Y15" s="4" t="s">
        <v>71</v>
      </c>
    </row>
    <row r="16" spans="1:25" x14ac:dyDescent="0.25">
      <c r="A16" s="4" t="s">
        <v>57</v>
      </c>
      <c r="B16" s="4" t="s">
        <v>15</v>
      </c>
      <c r="C16" s="4">
        <v>2007</v>
      </c>
      <c r="D16" s="4">
        <v>5.46</v>
      </c>
      <c r="E16" s="4">
        <v>0</v>
      </c>
      <c r="F16" s="4">
        <v>3.26</v>
      </c>
      <c r="G16" s="4"/>
      <c r="H16" s="4">
        <v>1.38</v>
      </c>
      <c r="I16" s="4">
        <v>0</v>
      </c>
      <c r="J16" s="4">
        <v>26.35</v>
      </c>
      <c r="K16" s="4">
        <v>0</v>
      </c>
      <c r="L16" s="4">
        <v>27.1</v>
      </c>
      <c r="M16" s="4">
        <v>0</v>
      </c>
      <c r="N16" s="4">
        <v>17</v>
      </c>
      <c r="O16" s="4">
        <v>21</v>
      </c>
      <c r="P16" s="4">
        <v>5</v>
      </c>
      <c r="Q16" s="4">
        <v>40</v>
      </c>
      <c r="R16" s="4">
        <v>8</v>
      </c>
      <c r="S16" s="4">
        <v>35</v>
      </c>
      <c r="T16" s="4">
        <v>35</v>
      </c>
      <c r="U16" s="4">
        <v>0</v>
      </c>
      <c r="V16" s="4" t="s">
        <v>44</v>
      </c>
      <c r="W16" s="2">
        <f t="shared" si="0"/>
        <v>96</v>
      </c>
      <c r="X16" s="4" t="s">
        <v>57</v>
      </c>
      <c r="Y16" s="4" t="s">
        <v>71</v>
      </c>
    </row>
    <row r="17" spans="1:25" x14ac:dyDescent="0.25">
      <c r="A17" s="4" t="s">
        <v>59</v>
      </c>
      <c r="B17" s="4" t="s">
        <v>11</v>
      </c>
      <c r="C17" s="4">
        <v>2003</v>
      </c>
      <c r="D17" s="4">
        <v>5.54</v>
      </c>
      <c r="E17" s="4">
        <v>0</v>
      </c>
      <c r="F17" s="4">
        <v>21.05</v>
      </c>
      <c r="G17" s="4">
        <v>-100</v>
      </c>
      <c r="H17" s="4">
        <v>1.48</v>
      </c>
      <c r="I17" s="4">
        <v>0</v>
      </c>
      <c r="J17" s="4">
        <v>24.66</v>
      </c>
      <c r="K17" s="4">
        <v>36</v>
      </c>
      <c r="L17" s="4">
        <v>30.1</v>
      </c>
      <c r="M17" s="4">
        <v>0</v>
      </c>
      <c r="N17" s="4">
        <v>20</v>
      </c>
      <c r="O17" s="4">
        <v>30</v>
      </c>
      <c r="P17" s="4">
        <v>10</v>
      </c>
      <c r="Q17" s="4">
        <v>80</v>
      </c>
      <c r="R17" s="4">
        <v>8</v>
      </c>
      <c r="S17" s="4">
        <v>35</v>
      </c>
      <c r="T17" s="4">
        <v>38</v>
      </c>
      <c r="U17" s="4">
        <v>0</v>
      </c>
      <c r="V17" s="4" t="s">
        <v>45</v>
      </c>
      <c r="W17" s="2">
        <f t="shared" si="0"/>
        <v>81</v>
      </c>
      <c r="X17" s="4" t="s">
        <v>59</v>
      </c>
      <c r="Y17" s="4" t="s">
        <v>71</v>
      </c>
    </row>
    <row r="18" spans="1:25" x14ac:dyDescent="0.25">
      <c r="A18" s="4" t="s">
        <v>62</v>
      </c>
      <c r="B18" s="4" t="s">
        <v>17</v>
      </c>
      <c r="C18" s="4">
        <v>2004</v>
      </c>
      <c r="D18" s="4">
        <v>5.28</v>
      </c>
      <c r="E18" s="4">
        <v>0</v>
      </c>
      <c r="F18" s="4">
        <v>16.510000000000002</v>
      </c>
      <c r="G18" s="4"/>
      <c r="H18" s="4">
        <v>1.57</v>
      </c>
      <c r="I18" s="4">
        <v>0</v>
      </c>
      <c r="J18" s="4">
        <v>30.08</v>
      </c>
      <c r="K18" s="4">
        <v>0</v>
      </c>
      <c r="L18" s="4">
        <v>31.4</v>
      </c>
      <c r="M18" s="4">
        <v>0</v>
      </c>
      <c r="N18" s="4">
        <v>15</v>
      </c>
      <c r="O18" s="4">
        <v>15</v>
      </c>
      <c r="P18" s="4">
        <v>5</v>
      </c>
      <c r="Q18" s="4">
        <v>40</v>
      </c>
      <c r="R18" s="4">
        <v>6</v>
      </c>
      <c r="S18" s="4">
        <v>21</v>
      </c>
      <c r="T18" s="4">
        <v>37</v>
      </c>
      <c r="U18" s="4">
        <v>0</v>
      </c>
      <c r="V18" s="4" t="s">
        <v>45</v>
      </c>
      <c r="W18" s="2">
        <f t="shared" si="0"/>
        <v>76</v>
      </c>
      <c r="X18" s="4" t="s">
        <v>62</v>
      </c>
      <c r="Y18" s="4" t="s">
        <v>71</v>
      </c>
    </row>
    <row r="19" spans="1:25" x14ac:dyDescent="0.25">
      <c r="A19" s="4" t="s">
        <v>58</v>
      </c>
      <c r="B19" s="4" t="s">
        <v>20</v>
      </c>
      <c r="C19" s="4">
        <v>2006</v>
      </c>
      <c r="D19" s="4">
        <v>5.27</v>
      </c>
      <c r="E19" s="4">
        <v>0</v>
      </c>
      <c r="F19" s="4">
        <v>3.44</v>
      </c>
      <c r="G19" s="4"/>
      <c r="H19" s="4">
        <v>1.37</v>
      </c>
      <c r="I19" s="4">
        <v>0</v>
      </c>
      <c r="J19" s="4">
        <v>24.29</v>
      </c>
      <c r="K19" s="4">
        <v>46</v>
      </c>
      <c r="L19" s="4">
        <v>31.4</v>
      </c>
      <c r="M19" s="4">
        <v>0</v>
      </c>
      <c r="N19" s="4"/>
      <c r="O19" s="4"/>
      <c r="P19" s="4">
        <v>2</v>
      </c>
      <c r="Q19" s="4">
        <v>16</v>
      </c>
      <c r="R19" s="4">
        <v>1</v>
      </c>
      <c r="S19" s="4">
        <v>0</v>
      </c>
      <c r="T19" s="4">
        <v>32</v>
      </c>
      <c r="U19" s="4">
        <v>0</v>
      </c>
      <c r="V19" s="4" t="s">
        <v>44</v>
      </c>
      <c r="W19" s="2">
        <f t="shared" si="0"/>
        <v>62</v>
      </c>
      <c r="X19" s="4" t="s">
        <v>58</v>
      </c>
      <c r="Y19" s="4" t="s">
        <v>71</v>
      </c>
    </row>
    <row r="20" spans="1:25" x14ac:dyDescent="0.25">
      <c r="A20" s="4" t="s">
        <v>67</v>
      </c>
      <c r="B20" s="4" t="s">
        <v>14</v>
      </c>
      <c r="C20" s="4">
        <v>2006</v>
      </c>
      <c r="D20" s="4">
        <v>5.85</v>
      </c>
      <c r="E20" s="4">
        <v>0</v>
      </c>
      <c r="F20" s="4">
        <v>3.36</v>
      </c>
      <c r="G20" s="4"/>
      <c r="H20" s="4">
        <v>1.41</v>
      </c>
      <c r="I20" s="4">
        <v>0</v>
      </c>
      <c r="J20" s="4">
        <v>24.74</v>
      </c>
      <c r="K20" s="4">
        <v>34</v>
      </c>
      <c r="L20" s="4">
        <v>30.5</v>
      </c>
      <c r="M20" s="4">
        <v>0</v>
      </c>
      <c r="N20" s="4">
        <v>16</v>
      </c>
      <c r="O20" s="4">
        <v>18</v>
      </c>
      <c r="P20" s="4">
        <v>0</v>
      </c>
      <c r="Q20" s="4">
        <v>0</v>
      </c>
      <c r="R20" s="4">
        <v>1</v>
      </c>
      <c r="S20" s="4">
        <v>0</v>
      </c>
      <c r="T20" s="4">
        <v>24</v>
      </c>
      <c r="U20" s="4">
        <v>0</v>
      </c>
      <c r="V20" s="4" t="s">
        <v>44</v>
      </c>
      <c r="W20" s="2">
        <f t="shared" si="0"/>
        <v>52</v>
      </c>
      <c r="X20" s="4" t="s">
        <v>67</v>
      </c>
      <c r="Y20" s="4" t="s">
        <v>71</v>
      </c>
    </row>
    <row r="21" spans="1:25" x14ac:dyDescent="0.25">
      <c r="A21" s="4" t="s">
        <v>73</v>
      </c>
      <c r="B21" s="4" t="s">
        <v>18</v>
      </c>
      <c r="C21" s="4">
        <v>2005</v>
      </c>
      <c r="D21" s="4">
        <v>5.43</v>
      </c>
      <c r="E21" s="4">
        <v>0</v>
      </c>
      <c r="F21" s="4" t="s">
        <v>36</v>
      </c>
      <c r="G21" s="4"/>
      <c r="H21" s="4">
        <v>1.66</v>
      </c>
      <c r="I21" s="4">
        <v>0</v>
      </c>
      <c r="J21" s="4"/>
      <c r="K21" s="4"/>
      <c r="L21" s="4">
        <v>29</v>
      </c>
      <c r="M21" s="4">
        <v>0</v>
      </c>
      <c r="N21" s="4">
        <v>6</v>
      </c>
      <c r="O21" s="4">
        <v>0</v>
      </c>
      <c r="P21" s="4">
        <v>4</v>
      </c>
      <c r="Q21" s="4">
        <v>32</v>
      </c>
      <c r="R21" s="4">
        <v>2</v>
      </c>
      <c r="S21" s="4">
        <v>0</v>
      </c>
      <c r="T21" s="4">
        <v>24</v>
      </c>
      <c r="U21" s="4">
        <v>0</v>
      </c>
      <c r="V21" s="4" t="s">
        <v>44</v>
      </c>
      <c r="W21" s="2">
        <f t="shared" si="0"/>
        <v>32</v>
      </c>
      <c r="X21" s="4" t="s">
        <v>73</v>
      </c>
      <c r="Y21" s="4" t="s">
        <v>71</v>
      </c>
    </row>
    <row r="22" spans="1:25" x14ac:dyDescent="0.25">
      <c r="A22" s="4" t="s">
        <v>68</v>
      </c>
      <c r="B22" s="4" t="s">
        <v>21</v>
      </c>
      <c r="C22" s="4">
        <v>2007</v>
      </c>
      <c r="D22" s="4">
        <v>5.8</v>
      </c>
      <c r="E22" s="4">
        <v>0</v>
      </c>
      <c r="F22" s="4">
        <v>4.03</v>
      </c>
      <c r="G22" s="4"/>
      <c r="H22" s="4"/>
      <c r="I22" s="4"/>
      <c r="J22" s="4"/>
      <c r="K22" s="4"/>
      <c r="L22" s="4"/>
      <c r="M22" s="4"/>
      <c r="N22" s="4">
        <v>11</v>
      </c>
      <c r="O22" s="4">
        <v>3</v>
      </c>
      <c r="P22" s="4">
        <v>0</v>
      </c>
      <c r="Q22" s="4">
        <v>0</v>
      </c>
      <c r="R22" s="4">
        <v>0</v>
      </c>
      <c r="S22" s="4">
        <v>0</v>
      </c>
      <c r="T22" s="4"/>
      <c r="U22" s="4"/>
      <c r="V22" s="4" t="s">
        <v>44</v>
      </c>
      <c r="W22" s="2">
        <f t="shared" si="0"/>
        <v>3</v>
      </c>
      <c r="X22" s="4" t="s">
        <v>68</v>
      </c>
      <c r="Y22" s="4" t="s">
        <v>71</v>
      </c>
    </row>
    <row r="23" spans="1:25" x14ac:dyDescent="0.25">
      <c r="A23" s="4" t="s">
        <v>69</v>
      </c>
      <c r="B23" s="4" t="s">
        <v>9</v>
      </c>
      <c r="C23" s="4">
        <v>2004</v>
      </c>
      <c r="D23" s="4">
        <v>5.29</v>
      </c>
      <c r="E23" s="4">
        <v>0</v>
      </c>
      <c r="F23" s="4">
        <v>17.3</v>
      </c>
      <c r="G23" s="4">
        <v>-100</v>
      </c>
      <c r="H23" s="4">
        <v>1.71</v>
      </c>
      <c r="I23" s="4">
        <v>1</v>
      </c>
      <c r="J23" s="4">
        <v>25.19</v>
      </c>
      <c r="K23" s="4">
        <v>22</v>
      </c>
      <c r="L23" s="4">
        <v>36.6</v>
      </c>
      <c r="M23" s="4">
        <v>0</v>
      </c>
      <c r="N23" s="4">
        <v>14</v>
      </c>
      <c r="O23" s="4">
        <v>12</v>
      </c>
      <c r="P23" s="4">
        <v>0</v>
      </c>
      <c r="Q23" s="4">
        <v>0</v>
      </c>
      <c r="R23" s="4">
        <v>11</v>
      </c>
      <c r="S23" s="4">
        <v>56</v>
      </c>
      <c r="T23" s="4">
        <v>45</v>
      </c>
      <c r="U23" s="4">
        <v>0</v>
      </c>
      <c r="V23" s="4" t="s">
        <v>45</v>
      </c>
      <c r="W23" s="2">
        <f t="shared" si="0"/>
        <v>-9</v>
      </c>
      <c r="X23" s="4" t="s">
        <v>69</v>
      </c>
      <c r="Y23" s="4" t="s">
        <v>71</v>
      </c>
    </row>
    <row r="24" spans="1:25" x14ac:dyDescent="0.25">
      <c r="A24" s="4" t="s">
        <v>70</v>
      </c>
      <c r="B24" s="4" t="s">
        <v>72</v>
      </c>
      <c r="C24" s="4">
        <v>2004</v>
      </c>
      <c r="D24" s="4">
        <v>6.62</v>
      </c>
      <c r="E24" s="4">
        <v>0</v>
      </c>
      <c r="F24" s="4">
        <v>17.16</v>
      </c>
      <c r="G24" s="4">
        <v>-100</v>
      </c>
      <c r="H24" s="4">
        <v>1.35</v>
      </c>
      <c r="I24" s="4">
        <v>0</v>
      </c>
      <c r="J24" s="4">
        <v>26.84</v>
      </c>
      <c r="K24" s="4">
        <v>0</v>
      </c>
      <c r="L24" s="4">
        <v>33.1</v>
      </c>
      <c r="M24" s="4">
        <v>0</v>
      </c>
      <c r="N24" s="4">
        <v>20</v>
      </c>
      <c r="O24" s="4">
        <v>30</v>
      </c>
      <c r="P24" s="4">
        <v>0</v>
      </c>
      <c r="Q24" s="4">
        <v>0</v>
      </c>
      <c r="R24" s="4">
        <v>4</v>
      </c>
      <c r="S24" s="4">
        <v>0</v>
      </c>
      <c r="T24" s="4">
        <v>50</v>
      </c>
      <c r="U24" s="4">
        <v>0</v>
      </c>
      <c r="V24" s="4" t="s">
        <v>45</v>
      </c>
      <c r="W24" s="2">
        <f t="shared" si="0"/>
        <v>-70</v>
      </c>
      <c r="X24" s="4" t="s">
        <v>70</v>
      </c>
      <c r="Y24" s="4" t="s">
        <v>71</v>
      </c>
    </row>
    <row r="25" spans="1:25" x14ac:dyDescent="0.25">
      <c r="W25" s="2">
        <f t="shared" si="0"/>
        <v>0</v>
      </c>
    </row>
    <row r="26" spans="1:25" x14ac:dyDescent="0.25">
      <c r="A26" s="4" t="s">
        <v>56</v>
      </c>
      <c r="B26" s="4" t="s">
        <v>25</v>
      </c>
      <c r="C26" s="4">
        <v>2005</v>
      </c>
      <c r="D26" s="4">
        <v>4.95</v>
      </c>
      <c r="E26" s="4">
        <v>75</v>
      </c>
      <c r="F26" s="4">
        <v>3.49</v>
      </c>
      <c r="G26" s="4"/>
      <c r="H26" s="4">
        <v>1.71</v>
      </c>
      <c r="I26" s="4">
        <v>37</v>
      </c>
      <c r="J26" s="4">
        <v>25.01</v>
      </c>
      <c r="K26" s="4">
        <v>18</v>
      </c>
      <c r="L26" s="4">
        <v>36.799999999999997</v>
      </c>
      <c r="M26" s="4">
        <v>12</v>
      </c>
      <c r="N26" s="4">
        <v>9</v>
      </c>
      <c r="O26" s="4">
        <v>12</v>
      </c>
      <c r="P26" s="6" t="s">
        <v>41</v>
      </c>
      <c r="Q26" s="6"/>
      <c r="R26" s="4">
        <v>3</v>
      </c>
      <c r="S26" s="4"/>
      <c r="T26" s="4">
        <v>40</v>
      </c>
      <c r="U26" s="4">
        <v>0</v>
      </c>
      <c r="V26" s="4" t="s">
        <v>44</v>
      </c>
      <c r="W26" s="2">
        <f t="shared" si="0"/>
        <v>154</v>
      </c>
      <c r="X26" s="4" t="s">
        <v>56</v>
      </c>
      <c r="Y26" s="4" t="s">
        <v>71</v>
      </c>
    </row>
    <row r="27" spans="1:25" x14ac:dyDescent="0.25">
      <c r="A27" s="4" t="s">
        <v>61</v>
      </c>
      <c r="B27" s="4" t="s">
        <v>32</v>
      </c>
      <c r="C27" s="4">
        <v>2005</v>
      </c>
      <c r="D27" s="4">
        <v>5</v>
      </c>
      <c r="E27" s="4">
        <v>67</v>
      </c>
      <c r="F27" s="4">
        <v>3.57</v>
      </c>
      <c r="G27" s="4"/>
      <c r="H27" s="4">
        <v>1.7</v>
      </c>
      <c r="I27" s="4">
        <v>35</v>
      </c>
      <c r="J27" s="4">
        <v>25.77</v>
      </c>
      <c r="K27" s="4">
        <v>0</v>
      </c>
      <c r="L27" s="4">
        <v>36.799999999999997</v>
      </c>
      <c r="M27" s="4">
        <v>12</v>
      </c>
      <c r="N27" s="4">
        <v>7</v>
      </c>
      <c r="O27" s="4">
        <v>6</v>
      </c>
      <c r="P27" s="4">
        <v>0</v>
      </c>
      <c r="Q27" s="4"/>
      <c r="R27" s="4">
        <v>7</v>
      </c>
      <c r="S27" s="4">
        <v>28</v>
      </c>
      <c r="T27" s="4">
        <v>39</v>
      </c>
      <c r="U27" s="4">
        <v>0</v>
      </c>
      <c r="V27" s="4" t="s">
        <v>44</v>
      </c>
      <c r="W27" s="2">
        <f t="shared" si="0"/>
        <v>148</v>
      </c>
      <c r="X27" s="4" t="s">
        <v>61</v>
      </c>
      <c r="Y27" s="4" t="s">
        <v>71</v>
      </c>
    </row>
    <row r="28" spans="1:25" x14ac:dyDescent="0.25">
      <c r="A28" s="4" t="s">
        <v>60</v>
      </c>
      <c r="B28" s="4" t="s">
        <v>30</v>
      </c>
      <c r="C28" s="4">
        <v>2007</v>
      </c>
      <c r="D28" s="4">
        <v>5.66</v>
      </c>
      <c r="E28" s="4">
        <v>0</v>
      </c>
      <c r="F28" s="4">
        <v>3.34</v>
      </c>
      <c r="G28" s="4"/>
      <c r="H28" s="4">
        <v>1.47</v>
      </c>
      <c r="I28" s="4">
        <v>0</v>
      </c>
      <c r="J28" s="4">
        <v>27.68</v>
      </c>
      <c r="K28" s="4">
        <v>0</v>
      </c>
      <c r="L28" s="4">
        <v>31.3</v>
      </c>
      <c r="M28" s="4">
        <v>0</v>
      </c>
      <c r="N28" s="4">
        <v>13</v>
      </c>
      <c r="O28" s="4">
        <v>24</v>
      </c>
      <c r="P28" s="4">
        <v>1</v>
      </c>
      <c r="Q28" s="4">
        <v>8</v>
      </c>
      <c r="R28" s="4">
        <v>9</v>
      </c>
      <c r="S28" s="4">
        <v>42</v>
      </c>
      <c r="T28" s="4">
        <v>30</v>
      </c>
      <c r="U28" s="4">
        <v>0</v>
      </c>
      <c r="V28" s="4" t="s">
        <v>44</v>
      </c>
      <c r="W28" s="2">
        <f t="shared" si="0"/>
        <v>74</v>
      </c>
      <c r="X28" s="4" t="s">
        <v>60</v>
      </c>
      <c r="Y28" s="4" t="s">
        <v>71</v>
      </c>
    </row>
    <row r="29" spans="1:25" x14ac:dyDescent="0.25">
      <c r="A29" s="4" t="s">
        <v>63</v>
      </c>
      <c r="B29" s="4" t="s">
        <v>24</v>
      </c>
      <c r="C29" s="4">
        <v>2005</v>
      </c>
      <c r="D29" s="4">
        <v>5.32</v>
      </c>
      <c r="E29" s="4">
        <v>19</v>
      </c>
      <c r="F29" s="4">
        <v>3.29</v>
      </c>
      <c r="G29" s="4"/>
      <c r="H29" s="4">
        <v>1.64</v>
      </c>
      <c r="I29" s="4">
        <v>24</v>
      </c>
      <c r="J29" s="4">
        <v>25.84</v>
      </c>
      <c r="K29" s="4">
        <v>0</v>
      </c>
      <c r="L29" s="4">
        <v>37.6</v>
      </c>
      <c r="M29" s="4">
        <v>18</v>
      </c>
      <c r="N29" s="4">
        <v>9</v>
      </c>
      <c r="O29" s="4">
        <v>12</v>
      </c>
      <c r="P29" s="6" t="s">
        <v>41</v>
      </c>
      <c r="Q29" s="6"/>
      <c r="R29" s="4">
        <v>4</v>
      </c>
      <c r="S29" s="4">
        <v>7</v>
      </c>
      <c r="T29" s="4">
        <v>35</v>
      </c>
      <c r="U29" s="4">
        <v>0</v>
      </c>
      <c r="V29" s="4" t="s">
        <v>44</v>
      </c>
      <c r="W29" s="2">
        <f t="shared" si="0"/>
        <v>80</v>
      </c>
      <c r="X29" s="4" t="s">
        <v>63</v>
      </c>
      <c r="Y29" s="4" t="s">
        <v>71</v>
      </c>
    </row>
    <row r="30" spans="1:25" x14ac:dyDescent="0.25">
      <c r="A30" s="4" t="s">
        <v>64</v>
      </c>
      <c r="B30" s="4" t="s">
        <v>29</v>
      </c>
      <c r="C30" s="4">
        <v>2007</v>
      </c>
      <c r="D30" s="4">
        <v>5.96</v>
      </c>
      <c r="E30" s="4">
        <v>0</v>
      </c>
      <c r="F30" s="4">
        <v>5.23</v>
      </c>
      <c r="G30" s="4"/>
      <c r="H30" s="4">
        <v>1.33</v>
      </c>
      <c r="I30" s="4">
        <v>0</v>
      </c>
      <c r="J30" s="4"/>
      <c r="K30" s="4"/>
      <c r="L30" s="4"/>
      <c r="M30" s="4"/>
      <c r="N30" s="4">
        <v>12</v>
      </c>
      <c r="O30" s="4">
        <v>21</v>
      </c>
      <c r="P30" s="7" t="s">
        <v>41</v>
      </c>
      <c r="Q30" s="7"/>
      <c r="R30" s="4">
        <v>5</v>
      </c>
      <c r="S30" s="4">
        <v>14</v>
      </c>
      <c r="T30" s="4">
        <v>20</v>
      </c>
      <c r="U30" s="4">
        <v>0</v>
      </c>
      <c r="V30" s="4" t="s">
        <v>44</v>
      </c>
      <c r="W30" s="2">
        <f t="shared" si="0"/>
        <v>35</v>
      </c>
      <c r="X30" s="4" t="s">
        <v>64</v>
      </c>
      <c r="Y30" s="4" t="s">
        <v>71</v>
      </c>
    </row>
    <row r="31" spans="1:25" x14ac:dyDescent="0.25">
      <c r="A31" s="4" t="s">
        <v>57</v>
      </c>
      <c r="B31" s="4" t="s">
        <v>27</v>
      </c>
      <c r="C31" s="4">
        <v>2007</v>
      </c>
      <c r="D31" s="4">
        <v>6.49</v>
      </c>
      <c r="E31" s="4">
        <v>0</v>
      </c>
      <c r="F31" s="4">
        <v>5.04</v>
      </c>
      <c r="G31" s="4"/>
      <c r="H31" s="4">
        <v>1.1499999999999999</v>
      </c>
      <c r="I31" s="4">
        <v>0</v>
      </c>
      <c r="J31" s="4">
        <v>41.18</v>
      </c>
      <c r="K31" s="4">
        <v>0</v>
      </c>
      <c r="L31" s="4">
        <v>26.1</v>
      </c>
      <c r="M31" s="4">
        <v>0</v>
      </c>
      <c r="N31" s="4">
        <v>6</v>
      </c>
      <c r="O31" s="4">
        <v>3</v>
      </c>
      <c r="P31" s="6" t="s">
        <v>41</v>
      </c>
      <c r="Q31" s="6"/>
      <c r="R31" s="4">
        <v>1</v>
      </c>
      <c r="S31" s="4">
        <v>0</v>
      </c>
      <c r="T31" s="4">
        <v>20</v>
      </c>
      <c r="U31" s="4">
        <v>0</v>
      </c>
      <c r="V31" s="4" t="s">
        <v>44</v>
      </c>
      <c r="W31" s="2">
        <f t="shared" si="0"/>
        <v>3</v>
      </c>
      <c r="X31" s="4" t="s">
        <v>57</v>
      </c>
      <c r="Y31" s="4" t="s">
        <v>71</v>
      </c>
    </row>
    <row r="32" spans="1:25" x14ac:dyDescent="0.25">
      <c r="A32" s="4" t="s">
        <v>59</v>
      </c>
      <c r="B32" s="4" t="s">
        <v>26</v>
      </c>
      <c r="C32" s="4">
        <v>2004</v>
      </c>
      <c r="D32" s="4">
        <v>5.27</v>
      </c>
      <c r="E32" s="4">
        <v>27</v>
      </c>
      <c r="F32" s="4">
        <v>18.34</v>
      </c>
      <c r="G32" s="4">
        <v>-100</v>
      </c>
      <c r="H32" s="4">
        <v>1.43</v>
      </c>
      <c r="I32" s="4">
        <v>0</v>
      </c>
      <c r="J32" s="4">
        <v>28.58</v>
      </c>
      <c r="K32" s="4">
        <v>0</v>
      </c>
      <c r="L32" s="4">
        <v>36.299999999999997</v>
      </c>
      <c r="M32" s="4">
        <v>8</v>
      </c>
      <c r="N32" s="4">
        <v>1</v>
      </c>
      <c r="O32" s="4">
        <v>0</v>
      </c>
      <c r="P32" s="6" t="s">
        <v>41</v>
      </c>
      <c r="Q32" s="6"/>
      <c r="R32" s="4">
        <v>1</v>
      </c>
      <c r="S32" s="4">
        <v>0</v>
      </c>
      <c r="T32" s="4">
        <v>20</v>
      </c>
      <c r="U32" s="4">
        <v>0</v>
      </c>
      <c r="V32" s="4" t="s">
        <v>45</v>
      </c>
      <c r="W32" s="2">
        <f t="shared" si="0"/>
        <v>-65</v>
      </c>
      <c r="X32" s="4" t="s">
        <v>59</v>
      </c>
      <c r="Y32" s="4" t="s">
        <v>71</v>
      </c>
    </row>
    <row r="33" spans="1:25" x14ac:dyDescent="0.25">
      <c r="A33" s="3" t="s">
        <v>56</v>
      </c>
      <c r="B33" s="3" t="s">
        <v>28</v>
      </c>
      <c r="C33" s="3">
        <v>2001</v>
      </c>
      <c r="D33" s="3">
        <v>4.8899999999999997</v>
      </c>
      <c r="E33" s="3">
        <v>54</v>
      </c>
      <c r="F33" s="3">
        <v>17.28</v>
      </c>
      <c r="G33" s="3">
        <v>-100</v>
      </c>
      <c r="H33" s="3">
        <v>1.91</v>
      </c>
      <c r="I33" s="3">
        <v>19</v>
      </c>
      <c r="J33" s="3">
        <v>21.79</v>
      </c>
      <c r="K33" s="3">
        <v>0</v>
      </c>
      <c r="L33" s="3">
        <v>39.9</v>
      </c>
      <c r="M33" s="3">
        <v>12</v>
      </c>
      <c r="N33" s="3">
        <v>15</v>
      </c>
      <c r="O33" s="3">
        <v>15</v>
      </c>
      <c r="P33" s="3">
        <v>0</v>
      </c>
      <c r="Q33" s="3">
        <v>0</v>
      </c>
      <c r="R33" s="3">
        <v>10</v>
      </c>
      <c r="S33" s="3">
        <v>35</v>
      </c>
      <c r="T33" s="3">
        <v>40</v>
      </c>
      <c r="U33" s="3">
        <v>0</v>
      </c>
      <c r="V33" s="3" t="s">
        <v>45</v>
      </c>
      <c r="W33" s="2">
        <f t="shared" si="0"/>
        <v>35</v>
      </c>
      <c r="X33" s="3" t="s">
        <v>56</v>
      </c>
      <c r="Y33" s="3" t="s">
        <v>66</v>
      </c>
    </row>
    <row r="34" spans="1:25" x14ac:dyDescent="0.25">
      <c r="A34" s="3" t="s">
        <v>61</v>
      </c>
      <c r="B34" s="3" t="s">
        <v>31</v>
      </c>
      <c r="C34" s="3">
        <v>2002</v>
      </c>
      <c r="D34" s="3">
        <v>5.09</v>
      </c>
      <c r="E34" s="3">
        <v>24</v>
      </c>
      <c r="F34" s="3">
        <v>16.510000000000002</v>
      </c>
      <c r="G34" s="3">
        <v>-100</v>
      </c>
      <c r="H34" s="3">
        <v>1.63</v>
      </c>
      <c r="I34" s="3">
        <v>0</v>
      </c>
      <c r="J34" s="3">
        <v>27.59</v>
      </c>
      <c r="K34" s="3">
        <v>0</v>
      </c>
      <c r="L34" s="3">
        <v>36.299999999999997</v>
      </c>
      <c r="M34" s="3">
        <v>0</v>
      </c>
      <c r="N34" s="3">
        <v>16</v>
      </c>
      <c r="O34" s="3">
        <v>18</v>
      </c>
      <c r="P34" s="3">
        <v>0</v>
      </c>
      <c r="Q34" s="3">
        <v>0</v>
      </c>
      <c r="R34" s="3">
        <v>6</v>
      </c>
      <c r="S34" s="3">
        <v>7</v>
      </c>
      <c r="T34" s="3">
        <v>40</v>
      </c>
      <c r="U34" s="3">
        <v>0</v>
      </c>
      <c r="V34" s="3" t="s">
        <v>45</v>
      </c>
      <c r="W34" s="2">
        <f t="shared" si="0"/>
        <v>-51</v>
      </c>
      <c r="X34" s="3" t="s">
        <v>66</v>
      </c>
    </row>
    <row r="36" spans="1:25" ht="18" customHeight="1" x14ac:dyDescent="0.25">
      <c r="B36" t="s">
        <v>33</v>
      </c>
      <c r="C36" t="s">
        <v>34</v>
      </c>
      <c r="D36">
        <v>4.83</v>
      </c>
      <c r="E36">
        <v>3</v>
      </c>
      <c r="F36">
        <v>15.15</v>
      </c>
      <c r="N36">
        <v>30</v>
      </c>
      <c r="P36">
        <v>3</v>
      </c>
      <c r="R36">
        <v>10</v>
      </c>
      <c r="S36">
        <v>15</v>
      </c>
    </row>
    <row r="37" spans="1:25" x14ac:dyDescent="0.25">
      <c r="B37" t="s">
        <v>37</v>
      </c>
      <c r="C37" t="s">
        <v>34</v>
      </c>
      <c r="F37">
        <v>16.350000000000001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6"/>
  <sheetViews>
    <sheetView workbookViewId="0">
      <selection activeCell="E6" sqref="E6"/>
    </sheetView>
  </sheetViews>
  <sheetFormatPr defaultRowHeight="15" x14ac:dyDescent="0.25"/>
  <cols>
    <col min="2" max="2" width="21.5703125" customWidth="1"/>
    <col min="3" max="3" width="12" customWidth="1"/>
    <col min="4" max="4" width="9.140625" style="12" customWidth="1"/>
    <col min="5" max="5" width="9.140625" customWidth="1"/>
    <col min="6" max="6" width="12" customWidth="1"/>
    <col min="7" max="7" width="11.85546875" customWidth="1"/>
    <col min="8" max="8" width="10.28515625" customWidth="1"/>
    <col min="9" max="9" width="13.42578125" customWidth="1"/>
    <col min="10" max="11" width="11.140625" customWidth="1"/>
    <col min="12" max="12" width="11.7109375" customWidth="1"/>
    <col min="13" max="13" width="13.28515625" customWidth="1"/>
    <col min="14" max="14" width="12.42578125" customWidth="1"/>
    <col min="15" max="15" width="13.42578125" customWidth="1"/>
    <col min="16" max="16" width="8.7109375" customWidth="1"/>
    <col min="17" max="17" width="9.5703125" customWidth="1"/>
    <col min="18" max="18" width="11.28515625" customWidth="1"/>
    <col min="19" max="19" width="13" customWidth="1"/>
    <col min="20" max="21" width="12" customWidth="1"/>
    <col min="22" max="22" width="9.140625" customWidth="1"/>
    <col min="23" max="23" width="10.140625" style="16" customWidth="1"/>
    <col min="24" max="24" width="7.7109375" customWidth="1"/>
    <col min="25" max="25" width="12.7109375" customWidth="1"/>
    <col min="26" max="127" width="9.140625" style="85"/>
  </cols>
  <sheetData>
    <row r="1" spans="1:127" x14ac:dyDescent="0.25">
      <c r="B1" s="1" t="s">
        <v>2</v>
      </c>
      <c r="C1" s="1"/>
    </row>
    <row r="3" spans="1:127" x14ac:dyDescent="0.25">
      <c r="A3" s="8"/>
      <c r="B3" s="9" t="s">
        <v>0</v>
      </c>
      <c r="C3" s="9" t="s">
        <v>1</v>
      </c>
      <c r="D3" s="13" t="s">
        <v>23</v>
      </c>
      <c r="E3" s="19" t="s">
        <v>87</v>
      </c>
      <c r="F3" s="9" t="s">
        <v>35</v>
      </c>
      <c r="G3" s="19" t="s">
        <v>91</v>
      </c>
      <c r="H3" s="10" t="s">
        <v>55</v>
      </c>
      <c r="I3" s="20" t="s">
        <v>93</v>
      </c>
      <c r="J3" s="10" t="s">
        <v>38</v>
      </c>
      <c r="K3" s="20" t="s">
        <v>97</v>
      </c>
      <c r="L3" s="10" t="s">
        <v>39</v>
      </c>
      <c r="M3" s="20" t="s">
        <v>106</v>
      </c>
      <c r="N3" s="10" t="s">
        <v>40</v>
      </c>
      <c r="O3" s="20" t="s">
        <v>109</v>
      </c>
      <c r="P3" s="10" t="s">
        <v>52</v>
      </c>
      <c r="Q3" s="20" t="s">
        <v>111</v>
      </c>
      <c r="R3" s="10" t="s">
        <v>42</v>
      </c>
      <c r="S3" s="20" t="s">
        <v>113</v>
      </c>
      <c r="T3" s="10" t="s">
        <v>43</v>
      </c>
      <c r="U3" s="20" t="s">
        <v>115</v>
      </c>
      <c r="V3" s="8"/>
      <c r="W3" s="9"/>
      <c r="X3" s="8"/>
      <c r="Y3" s="8"/>
    </row>
    <row r="4" spans="1:127" x14ac:dyDescent="0.25">
      <c r="A4" s="43" t="s">
        <v>56</v>
      </c>
      <c r="B4" s="29" t="s">
        <v>3</v>
      </c>
      <c r="C4" s="43"/>
      <c r="D4" s="93">
        <v>4.08</v>
      </c>
      <c r="E4" s="29">
        <v>115</v>
      </c>
      <c r="F4" s="43">
        <v>12.47</v>
      </c>
      <c r="G4" s="29">
        <v>-27</v>
      </c>
      <c r="H4" s="43">
        <v>2.52</v>
      </c>
      <c r="I4" s="29">
        <v>93</v>
      </c>
      <c r="J4" s="43">
        <f>12.16+12.07</f>
        <v>24.23</v>
      </c>
      <c r="K4" s="29">
        <v>0</v>
      </c>
      <c r="L4" s="43">
        <v>50.7</v>
      </c>
      <c r="M4" s="29">
        <v>64</v>
      </c>
      <c r="N4" s="43">
        <v>45</v>
      </c>
      <c r="O4" s="29">
        <v>90</v>
      </c>
      <c r="P4" s="43">
        <v>13</v>
      </c>
      <c r="Q4" s="29">
        <v>38</v>
      </c>
      <c r="R4" s="43">
        <v>14</v>
      </c>
      <c r="S4" s="29">
        <v>46</v>
      </c>
      <c r="T4" s="43">
        <v>68</v>
      </c>
      <c r="U4" s="29">
        <v>0</v>
      </c>
      <c r="V4" s="43"/>
      <c r="W4" s="24">
        <f>E4+G4+I4+K4+O4+Q4+S4+U4+M4</f>
        <v>419</v>
      </c>
      <c r="X4" s="43"/>
      <c r="Y4" s="43" t="s">
        <v>65</v>
      </c>
    </row>
    <row r="5" spans="1:127" x14ac:dyDescent="0.25">
      <c r="A5" s="38" t="s">
        <v>61</v>
      </c>
      <c r="B5" s="24" t="s">
        <v>8</v>
      </c>
      <c r="C5" s="38">
        <v>2001</v>
      </c>
      <c r="D5" s="39">
        <v>4.2300000000000004</v>
      </c>
      <c r="E5" s="24">
        <v>123</v>
      </c>
      <c r="F5" s="38">
        <v>11.24</v>
      </c>
      <c r="G5" s="24">
        <v>135</v>
      </c>
      <c r="H5" s="38">
        <v>2.0099999999999998</v>
      </c>
      <c r="I5" s="24">
        <v>1</v>
      </c>
      <c r="J5" s="38">
        <f>10.62+10.86</f>
        <v>21.479999999999997</v>
      </c>
      <c r="K5" s="24">
        <v>84</v>
      </c>
      <c r="L5" s="38">
        <v>50</v>
      </c>
      <c r="M5" s="24">
        <v>60</v>
      </c>
      <c r="N5" s="38">
        <v>32</v>
      </c>
      <c r="O5" s="24">
        <v>51</v>
      </c>
      <c r="P5" s="38">
        <v>14</v>
      </c>
      <c r="Q5" s="24">
        <v>104</v>
      </c>
      <c r="R5" s="38">
        <v>21</v>
      </c>
      <c r="S5" s="24">
        <v>112</v>
      </c>
      <c r="T5" s="38">
        <v>93</v>
      </c>
      <c r="U5" s="24">
        <v>220</v>
      </c>
      <c r="V5" s="38"/>
      <c r="W5" s="24">
        <f>E5+G5+I5+K5+O5+Q5+S5+U5+M5</f>
        <v>890</v>
      </c>
      <c r="X5" s="38"/>
      <c r="Y5" s="38" t="s">
        <v>66</v>
      </c>
    </row>
    <row r="6" spans="1:127" x14ac:dyDescent="0.25">
      <c r="A6" s="38" t="s">
        <v>60</v>
      </c>
      <c r="B6" s="24" t="s">
        <v>6</v>
      </c>
      <c r="C6" s="38">
        <v>2000</v>
      </c>
      <c r="D6" s="39">
        <v>4.46</v>
      </c>
      <c r="E6" s="24">
        <v>58</v>
      </c>
      <c r="F6" s="38">
        <v>12.16</v>
      </c>
      <c r="G6" s="24">
        <v>80</v>
      </c>
      <c r="H6" s="38">
        <v>2.2200000000000002</v>
      </c>
      <c r="I6" s="24">
        <v>39</v>
      </c>
      <c r="J6" s="38">
        <f>11.56+11.72</f>
        <v>23.28</v>
      </c>
      <c r="K6" s="24">
        <v>36</v>
      </c>
      <c r="L6" s="38">
        <v>47.94</v>
      </c>
      <c r="M6" s="24">
        <v>46</v>
      </c>
      <c r="N6" s="38">
        <v>15</v>
      </c>
      <c r="O6" s="24">
        <v>0</v>
      </c>
      <c r="P6" s="38" t="s">
        <v>80</v>
      </c>
      <c r="Q6" s="24"/>
      <c r="R6" s="38"/>
      <c r="S6" s="24"/>
      <c r="T6" s="38">
        <v>65</v>
      </c>
      <c r="U6" s="24">
        <v>20</v>
      </c>
      <c r="V6" s="38"/>
      <c r="W6" s="24">
        <f t="shared" ref="W6:W8" si="0">E6+G6+I6+K6+O6+Q6+S6+U6+M6</f>
        <v>279</v>
      </c>
      <c r="X6" s="38"/>
      <c r="Y6" s="38" t="s">
        <v>66</v>
      </c>
    </row>
    <row r="7" spans="1:127" ht="15.75" customHeight="1" x14ac:dyDescent="0.25">
      <c r="A7" s="38" t="s">
        <v>63</v>
      </c>
      <c r="B7" s="24" t="s">
        <v>7</v>
      </c>
      <c r="C7" s="38">
        <v>2002</v>
      </c>
      <c r="D7" s="39" t="s">
        <v>121</v>
      </c>
      <c r="E7" s="25"/>
      <c r="F7" s="39" t="s">
        <v>121</v>
      </c>
      <c r="G7" s="24"/>
      <c r="H7" s="39" t="s">
        <v>121</v>
      </c>
      <c r="I7" s="24"/>
      <c r="J7" s="39" t="s">
        <v>121</v>
      </c>
      <c r="K7" s="24"/>
      <c r="L7" s="39" t="s">
        <v>121</v>
      </c>
      <c r="M7" s="24"/>
      <c r="N7" s="38">
        <v>52</v>
      </c>
      <c r="O7" s="24">
        <v>111</v>
      </c>
      <c r="P7" s="38">
        <v>8</v>
      </c>
      <c r="Q7" s="24">
        <v>56</v>
      </c>
      <c r="R7" s="38">
        <v>19</v>
      </c>
      <c r="S7" s="24">
        <v>98</v>
      </c>
      <c r="T7" s="39" t="s">
        <v>121</v>
      </c>
      <c r="U7" s="24"/>
      <c r="V7" s="38"/>
      <c r="W7" s="24">
        <f t="shared" si="0"/>
        <v>265</v>
      </c>
      <c r="X7" s="38"/>
      <c r="Y7" s="38" t="s">
        <v>66</v>
      </c>
    </row>
    <row r="8" spans="1:127" x14ac:dyDescent="0.25">
      <c r="A8" s="38" t="s">
        <v>64</v>
      </c>
      <c r="B8" s="24" t="s">
        <v>10</v>
      </c>
      <c r="C8" s="38">
        <v>2002</v>
      </c>
      <c r="D8" s="39">
        <v>5.43</v>
      </c>
      <c r="E8" s="24">
        <v>0</v>
      </c>
      <c r="F8" s="38">
        <v>17.25</v>
      </c>
      <c r="G8" s="24">
        <v>-100</v>
      </c>
      <c r="H8" s="38">
        <v>1.42</v>
      </c>
      <c r="I8" s="24">
        <v>0</v>
      </c>
      <c r="J8" s="38">
        <f>12.26+12.75</f>
        <v>25.009999999999998</v>
      </c>
      <c r="K8" s="24">
        <v>0</v>
      </c>
      <c r="L8" s="38">
        <v>33.659999999999997</v>
      </c>
      <c r="M8" s="24">
        <v>0</v>
      </c>
      <c r="N8" s="38"/>
      <c r="O8" s="24"/>
      <c r="P8" s="38">
        <v>0</v>
      </c>
      <c r="Q8" s="24">
        <v>0</v>
      </c>
      <c r="R8" s="38">
        <v>1</v>
      </c>
      <c r="S8" s="24">
        <v>0</v>
      </c>
      <c r="T8" s="38">
        <v>45</v>
      </c>
      <c r="U8" s="24">
        <v>0</v>
      </c>
      <c r="V8" s="38"/>
      <c r="W8" s="24">
        <f t="shared" si="0"/>
        <v>-100</v>
      </c>
      <c r="X8" s="38"/>
      <c r="Y8" s="38" t="s">
        <v>66</v>
      </c>
    </row>
    <row r="9" spans="1:127" ht="14.25" customHeight="1" x14ac:dyDescent="0.25">
      <c r="A9" s="38" t="s">
        <v>57</v>
      </c>
      <c r="B9" s="24" t="s">
        <v>74</v>
      </c>
      <c r="C9" s="38">
        <v>2002</v>
      </c>
      <c r="D9" s="39">
        <v>4.6900000000000004</v>
      </c>
      <c r="E9" s="24">
        <v>54</v>
      </c>
      <c r="F9" s="38">
        <v>14.3</v>
      </c>
      <c r="G9" s="24">
        <v>-70</v>
      </c>
      <c r="H9" s="38">
        <v>1.71</v>
      </c>
      <c r="I9" s="24">
        <v>0</v>
      </c>
      <c r="J9" s="38">
        <f>11.77+11.65</f>
        <v>23.42</v>
      </c>
      <c r="K9" s="24">
        <v>33</v>
      </c>
      <c r="L9" s="38">
        <v>38.99</v>
      </c>
      <c r="M9" s="24">
        <v>0</v>
      </c>
      <c r="N9" s="38">
        <v>20</v>
      </c>
      <c r="O9" s="24">
        <v>15</v>
      </c>
      <c r="P9" s="38">
        <v>5</v>
      </c>
      <c r="Q9" s="24">
        <v>32</v>
      </c>
      <c r="R9" s="38">
        <v>17</v>
      </c>
      <c r="S9" s="24">
        <v>84</v>
      </c>
      <c r="T9" s="38">
        <v>68</v>
      </c>
      <c r="U9" s="24">
        <v>40</v>
      </c>
      <c r="V9" s="38"/>
      <c r="W9" s="24">
        <f t="shared" ref="W9:W16" si="1">E9+G9+I9+K9+O9+Q9+S9+U9+M9</f>
        <v>188</v>
      </c>
      <c r="X9" s="38"/>
      <c r="Y9" s="38" t="s">
        <v>66</v>
      </c>
    </row>
    <row r="10" spans="1:127" x14ac:dyDescent="0.25">
      <c r="A10" s="31" t="s">
        <v>59</v>
      </c>
      <c r="B10" s="27" t="s">
        <v>13</v>
      </c>
      <c r="C10" s="31">
        <v>2003</v>
      </c>
      <c r="D10" s="32">
        <v>4.93</v>
      </c>
      <c r="E10" s="27">
        <v>48</v>
      </c>
      <c r="F10" s="31">
        <v>13.4</v>
      </c>
      <c r="G10" s="27">
        <v>50</v>
      </c>
      <c r="H10" s="31">
        <v>1.6</v>
      </c>
      <c r="I10" s="27">
        <v>0</v>
      </c>
      <c r="J10" s="31">
        <f>9.83+9.72</f>
        <v>19.55</v>
      </c>
      <c r="K10" s="27">
        <v>172</v>
      </c>
      <c r="L10" s="31">
        <v>40.299999999999997</v>
      </c>
      <c r="M10" s="27">
        <v>22</v>
      </c>
      <c r="N10" s="31">
        <v>20</v>
      </c>
      <c r="O10" s="27">
        <v>30</v>
      </c>
      <c r="P10" s="31">
        <v>4</v>
      </c>
      <c r="Q10" s="27">
        <v>32</v>
      </c>
      <c r="R10" s="31">
        <v>10</v>
      </c>
      <c r="S10" s="27">
        <v>49</v>
      </c>
      <c r="T10" s="31">
        <v>80</v>
      </c>
      <c r="U10" s="27">
        <v>211</v>
      </c>
      <c r="V10" s="31"/>
      <c r="W10" s="24">
        <f t="shared" si="1"/>
        <v>614</v>
      </c>
      <c r="X10" s="31"/>
      <c r="Y10" s="31" t="s">
        <v>71</v>
      </c>
    </row>
    <row r="11" spans="1:127" x14ac:dyDescent="0.25">
      <c r="A11" s="31" t="s">
        <v>62</v>
      </c>
      <c r="B11" s="27" t="s">
        <v>12</v>
      </c>
      <c r="C11" s="31">
        <v>2004</v>
      </c>
      <c r="D11" s="32">
        <v>4.59</v>
      </c>
      <c r="E11" s="27">
        <v>99</v>
      </c>
      <c r="F11" s="31">
        <v>15.38</v>
      </c>
      <c r="G11" s="27">
        <v>-78</v>
      </c>
      <c r="H11" s="31">
        <v>1.8</v>
      </c>
      <c r="I11" s="27">
        <v>17</v>
      </c>
      <c r="J11" s="31">
        <f>10.74+12.52</f>
        <v>23.259999999999998</v>
      </c>
      <c r="K11" s="27">
        <v>76</v>
      </c>
      <c r="L11" s="31">
        <v>37.299999999999997</v>
      </c>
      <c r="M11" s="27">
        <v>2</v>
      </c>
      <c r="N11" s="31">
        <v>37</v>
      </c>
      <c r="O11" s="27">
        <v>81</v>
      </c>
      <c r="P11" s="31">
        <v>5</v>
      </c>
      <c r="Q11" s="27">
        <v>40</v>
      </c>
      <c r="R11" s="31">
        <v>13</v>
      </c>
      <c r="S11" s="27">
        <v>70</v>
      </c>
      <c r="T11" s="31">
        <v>63</v>
      </c>
      <c r="U11" s="27">
        <v>87</v>
      </c>
      <c r="V11" s="31"/>
      <c r="W11" s="24">
        <f t="shared" si="1"/>
        <v>394</v>
      </c>
      <c r="X11" s="31"/>
      <c r="Y11" s="31" t="s">
        <v>71</v>
      </c>
    </row>
    <row r="12" spans="1:127" x14ac:dyDescent="0.25">
      <c r="A12" s="31" t="s">
        <v>58</v>
      </c>
      <c r="B12" s="27" t="s">
        <v>72</v>
      </c>
      <c r="C12" s="31">
        <v>2004</v>
      </c>
      <c r="D12" s="32">
        <v>5.38</v>
      </c>
      <c r="E12" s="27">
        <v>0</v>
      </c>
      <c r="F12" s="31">
        <v>14.52</v>
      </c>
      <c r="G12" s="27">
        <v>-32</v>
      </c>
      <c r="H12" s="31">
        <v>1.4</v>
      </c>
      <c r="I12" s="27">
        <v>0</v>
      </c>
      <c r="J12" s="31">
        <f>11.92+12.32</f>
        <v>24.240000000000002</v>
      </c>
      <c r="K12" s="27">
        <v>47</v>
      </c>
      <c r="L12" s="31">
        <v>33.4</v>
      </c>
      <c r="M12" s="27">
        <v>0</v>
      </c>
      <c r="N12" s="31">
        <v>19</v>
      </c>
      <c r="O12" s="27">
        <v>27</v>
      </c>
      <c r="P12" s="31">
        <v>0</v>
      </c>
      <c r="Q12" s="27">
        <v>0</v>
      </c>
      <c r="R12" s="31">
        <v>8</v>
      </c>
      <c r="S12" s="27">
        <v>35</v>
      </c>
      <c r="T12" s="31">
        <v>50</v>
      </c>
      <c r="U12" s="27">
        <v>0</v>
      </c>
      <c r="V12" s="31"/>
      <c r="W12" s="24">
        <f t="shared" si="1"/>
        <v>77</v>
      </c>
      <c r="X12" s="31"/>
      <c r="Y12" s="31" t="s">
        <v>71</v>
      </c>
    </row>
    <row r="13" spans="1:127" s="11" customFormat="1" ht="14.25" customHeight="1" x14ac:dyDescent="0.25">
      <c r="A13" s="31" t="s">
        <v>67</v>
      </c>
      <c r="B13" s="27" t="s">
        <v>76</v>
      </c>
      <c r="C13" s="31">
        <v>2005</v>
      </c>
      <c r="D13" s="32">
        <v>4.8600000000000003</v>
      </c>
      <c r="E13" s="28">
        <v>58</v>
      </c>
      <c r="F13" s="31">
        <v>3.27</v>
      </c>
      <c r="G13" s="27"/>
      <c r="H13" s="31">
        <v>1.6</v>
      </c>
      <c r="I13" s="27">
        <v>0</v>
      </c>
      <c r="J13" s="31"/>
      <c r="K13" s="27"/>
      <c r="L13" s="31">
        <v>35.299999999999997</v>
      </c>
      <c r="M13" s="27">
        <v>0</v>
      </c>
      <c r="N13" s="31">
        <v>11</v>
      </c>
      <c r="O13" s="27">
        <v>3</v>
      </c>
      <c r="P13" s="31">
        <v>0</v>
      </c>
      <c r="Q13" s="27">
        <v>0</v>
      </c>
      <c r="R13" s="31">
        <v>2</v>
      </c>
      <c r="S13" s="27">
        <v>0</v>
      </c>
      <c r="T13" s="31">
        <v>35</v>
      </c>
      <c r="U13" s="27">
        <v>0</v>
      </c>
      <c r="V13" s="31"/>
      <c r="W13" s="24">
        <f t="shared" si="1"/>
        <v>61</v>
      </c>
      <c r="X13" s="31"/>
      <c r="Y13" s="31" t="s">
        <v>71</v>
      </c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</row>
    <row r="14" spans="1:127" x14ac:dyDescent="0.25">
      <c r="A14" s="31" t="s">
        <v>73</v>
      </c>
      <c r="B14" s="27" t="s">
        <v>16</v>
      </c>
      <c r="C14" s="31">
        <v>2007</v>
      </c>
      <c r="D14" s="32">
        <v>5.04</v>
      </c>
      <c r="E14" s="27">
        <v>31</v>
      </c>
      <c r="F14" s="31">
        <v>3.13</v>
      </c>
      <c r="G14" s="27"/>
      <c r="H14" s="31">
        <v>1.56</v>
      </c>
      <c r="I14" s="27">
        <v>0</v>
      </c>
      <c r="J14" s="31">
        <f>12.16</f>
        <v>12.16</v>
      </c>
      <c r="K14" s="27"/>
      <c r="L14" s="31">
        <v>32.6</v>
      </c>
      <c r="M14" s="27">
        <v>0</v>
      </c>
      <c r="N14" s="31">
        <v>23</v>
      </c>
      <c r="O14" s="27">
        <v>39</v>
      </c>
      <c r="P14" s="31">
        <v>8</v>
      </c>
      <c r="Q14" s="27">
        <v>64</v>
      </c>
      <c r="R14" s="31">
        <v>2</v>
      </c>
      <c r="S14" s="27">
        <v>0</v>
      </c>
      <c r="T14" s="31">
        <v>52</v>
      </c>
      <c r="U14" s="27">
        <v>13</v>
      </c>
      <c r="V14" s="31"/>
      <c r="W14" s="24">
        <f t="shared" si="1"/>
        <v>147</v>
      </c>
      <c r="X14" s="31"/>
      <c r="Y14" s="31" t="s">
        <v>71</v>
      </c>
    </row>
    <row r="15" spans="1:127" x14ac:dyDescent="0.25">
      <c r="A15" s="31" t="s">
        <v>68</v>
      </c>
      <c r="B15" s="27" t="s">
        <v>15</v>
      </c>
      <c r="C15" s="31">
        <v>2007</v>
      </c>
      <c r="D15" s="32">
        <v>5.28</v>
      </c>
      <c r="E15" s="27">
        <v>0</v>
      </c>
      <c r="F15" s="31">
        <v>3.3</v>
      </c>
      <c r="G15" s="27"/>
      <c r="H15" s="31">
        <v>1.47</v>
      </c>
      <c r="I15" s="27">
        <v>0</v>
      </c>
      <c r="J15" s="31">
        <f>13.18</f>
        <v>13.18</v>
      </c>
      <c r="K15" s="27"/>
      <c r="L15" s="31">
        <v>31</v>
      </c>
      <c r="M15" s="27">
        <v>0</v>
      </c>
      <c r="N15" s="31">
        <v>19</v>
      </c>
      <c r="O15" s="27">
        <v>27</v>
      </c>
      <c r="P15" s="31">
        <v>5</v>
      </c>
      <c r="Q15" s="27">
        <v>40</v>
      </c>
      <c r="R15" s="31">
        <v>6</v>
      </c>
      <c r="S15" s="27">
        <v>21</v>
      </c>
      <c r="T15" s="31">
        <v>49</v>
      </c>
      <c r="U15" s="27">
        <v>0</v>
      </c>
      <c r="V15" s="31"/>
      <c r="W15" s="24">
        <f t="shared" si="1"/>
        <v>88</v>
      </c>
      <c r="X15" s="31"/>
      <c r="Y15" s="31" t="s">
        <v>71</v>
      </c>
    </row>
    <row r="16" spans="1:127" x14ac:dyDescent="0.25">
      <c r="A16" s="31" t="s">
        <v>69</v>
      </c>
      <c r="B16" s="27" t="s">
        <v>21</v>
      </c>
      <c r="C16" s="31">
        <v>2007</v>
      </c>
      <c r="D16" s="32">
        <v>5.61</v>
      </c>
      <c r="E16" s="27">
        <v>0</v>
      </c>
      <c r="F16" s="31">
        <v>3.5</v>
      </c>
      <c r="G16" s="27"/>
      <c r="H16" s="31">
        <v>1.25</v>
      </c>
      <c r="I16" s="27">
        <v>0</v>
      </c>
      <c r="J16" s="31">
        <f>18.23+16.11</f>
        <v>34.340000000000003</v>
      </c>
      <c r="K16" s="27">
        <v>0</v>
      </c>
      <c r="L16" s="31">
        <v>29</v>
      </c>
      <c r="M16" s="27">
        <v>0</v>
      </c>
      <c r="N16" s="31">
        <v>12</v>
      </c>
      <c r="O16" s="27">
        <v>6</v>
      </c>
      <c r="P16" s="31">
        <v>0</v>
      </c>
      <c r="Q16" s="27">
        <v>0</v>
      </c>
      <c r="R16" s="31">
        <v>3</v>
      </c>
      <c r="S16" s="27">
        <v>0</v>
      </c>
      <c r="T16" s="31">
        <v>47</v>
      </c>
      <c r="U16" s="27">
        <v>0</v>
      </c>
      <c r="V16" s="31"/>
      <c r="W16" s="24">
        <f t="shared" si="1"/>
        <v>6</v>
      </c>
      <c r="X16" s="31"/>
      <c r="Y16" s="31" t="s">
        <v>71</v>
      </c>
    </row>
    <row r="17" spans="1:128" s="11" customFormat="1" x14ac:dyDescent="0.25">
      <c r="D17" s="84"/>
      <c r="W17" s="92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</row>
    <row r="18" spans="1:128" s="21" customFormat="1" x14ac:dyDescent="0.25">
      <c r="A18" s="43" t="s">
        <v>56</v>
      </c>
      <c r="B18" s="29" t="s">
        <v>78</v>
      </c>
      <c r="C18" s="43"/>
      <c r="D18" s="93">
        <v>5.35</v>
      </c>
      <c r="E18" s="29">
        <v>0</v>
      </c>
      <c r="F18" s="43">
        <v>15.57</v>
      </c>
      <c r="G18" s="29">
        <v>-100</v>
      </c>
      <c r="H18" s="43">
        <v>1.64</v>
      </c>
      <c r="I18" s="29">
        <v>0</v>
      </c>
      <c r="J18" s="43">
        <f>12.89+11.92</f>
        <v>24.810000000000002</v>
      </c>
      <c r="K18" s="29">
        <v>0</v>
      </c>
      <c r="L18" s="43">
        <v>39.200000000000003</v>
      </c>
      <c r="M18" s="29">
        <v>8</v>
      </c>
      <c r="N18" s="43">
        <v>14</v>
      </c>
      <c r="O18" s="29"/>
      <c r="P18" s="43">
        <v>0</v>
      </c>
      <c r="Q18" s="29">
        <v>0</v>
      </c>
      <c r="R18" s="43">
        <v>1</v>
      </c>
      <c r="S18" s="29">
        <v>0</v>
      </c>
      <c r="T18" s="43">
        <v>50</v>
      </c>
      <c r="U18" s="29">
        <v>0</v>
      </c>
      <c r="V18" s="43"/>
      <c r="W18" s="24">
        <f t="shared" ref="W18:W26" si="2">E18+G18+I18+K18+O18+Q18+S18+U18+M18</f>
        <v>-92</v>
      </c>
      <c r="X18" s="43"/>
      <c r="Y18" s="43" t="s">
        <v>65</v>
      </c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</row>
    <row r="19" spans="1:128" x14ac:dyDescent="0.25">
      <c r="A19" s="95" t="s">
        <v>61</v>
      </c>
      <c r="B19" s="96" t="s">
        <v>28</v>
      </c>
      <c r="C19" s="95">
        <v>2001</v>
      </c>
      <c r="D19" s="97">
        <v>4.7</v>
      </c>
      <c r="E19" s="96">
        <v>82</v>
      </c>
      <c r="F19" s="95">
        <v>15.48</v>
      </c>
      <c r="G19" s="96">
        <v>-88</v>
      </c>
      <c r="H19" s="95">
        <v>1.98</v>
      </c>
      <c r="I19" s="96">
        <v>32</v>
      </c>
      <c r="J19" s="95">
        <f>10.81+10.28</f>
        <v>21.09</v>
      </c>
      <c r="K19" s="96">
        <v>13</v>
      </c>
      <c r="L19" s="95">
        <v>41.3</v>
      </c>
      <c r="M19" s="96"/>
      <c r="N19" s="95">
        <v>6</v>
      </c>
      <c r="O19" s="96">
        <v>0</v>
      </c>
      <c r="P19" s="98">
        <v>0</v>
      </c>
      <c r="Q19" s="96">
        <v>0</v>
      </c>
      <c r="R19" s="95">
        <v>5</v>
      </c>
      <c r="S19" s="96">
        <v>0</v>
      </c>
      <c r="T19" s="95">
        <v>50</v>
      </c>
      <c r="U19" s="96">
        <v>0</v>
      </c>
      <c r="V19" s="95"/>
      <c r="W19" s="96">
        <f t="shared" si="2"/>
        <v>39</v>
      </c>
      <c r="X19" s="95"/>
      <c r="Y19" s="95" t="s">
        <v>66</v>
      </c>
    </row>
    <row r="20" spans="1:128" x14ac:dyDescent="0.25">
      <c r="A20" s="38" t="s">
        <v>60</v>
      </c>
      <c r="B20" s="24" t="s">
        <v>79</v>
      </c>
      <c r="C20" s="38">
        <v>2001</v>
      </c>
      <c r="D20" s="39">
        <v>4.62</v>
      </c>
      <c r="E20" s="24">
        <v>94</v>
      </c>
      <c r="F20" s="38">
        <v>15.38</v>
      </c>
      <c r="G20" s="24">
        <v>-78</v>
      </c>
      <c r="H20" s="38">
        <v>1.85</v>
      </c>
      <c r="I20" s="24">
        <v>10</v>
      </c>
      <c r="J20" s="38">
        <f>9.76+11.08</f>
        <v>20.84</v>
      </c>
      <c r="K20" s="24">
        <v>103</v>
      </c>
      <c r="L20" s="38">
        <v>43.7</v>
      </c>
      <c r="M20" s="24">
        <v>58</v>
      </c>
      <c r="N20" s="38">
        <v>28</v>
      </c>
      <c r="O20" s="24">
        <v>54</v>
      </c>
      <c r="P20" s="38">
        <v>0</v>
      </c>
      <c r="Q20" s="24">
        <v>0</v>
      </c>
      <c r="R20" s="38">
        <v>8</v>
      </c>
      <c r="S20" s="24">
        <v>21</v>
      </c>
      <c r="T20" s="38">
        <v>75</v>
      </c>
      <c r="U20" s="24">
        <v>167</v>
      </c>
      <c r="V20" s="38"/>
      <c r="W20" s="24">
        <f t="shared" si="2"/>
        <v>429</v>
      </c>
      <c r="X20" s="38"/>
      <c r="Y20" s="95" t="s">
        <v>66</v>
      </c>
    </row>
    <row r="21" spans="1:128" x14ac:dyDescent="0.25">
      <c r="A21" s="31" t="s">
        <v>63</v>
      </c>
      <c r="B21" s="27" t="s">
        <v>26</v>
      </c>
      <c r="C21" s="31">
        <v>2004</v>
      </c>
      <c r="D21" s="32">
        <v>5.24</v>
      </c>
      <c r="E21" s="27">
        <v>31</v>
      </c>
      <c r="F21" s="31">
        <v>18.57</v>
      </c>
      <c r="G21" s="27">
        <v>-100</v>
      </c>
      <c r="H21" s="31">
        <v>1.39</v>
      </c>
      <c r="I21" s="27">
        <v>0</v>
      </c>
      <c r="J21" s="31">
        <f>13.91+13.93</f>
        <v>27.84</v>
      </c>
      <c r="K21" s="27">
        <v>0</v>
      </c>
      <c r="L21" s="31">
        <v>36.4</v>
      </c>
      <c r="M21" s="27">
        <v>10</v>
      </c>
      <c r="N21" s="31">
        <v>8</v>
      </c>
      <c r="O21" s="27">
        <v>8</v>
      </c>
      <c r="P21" s="33">
        <v>0</v>
      </c>
      <c r="Q21" s="36">
        <v>0</v>
      </c>
      <c r="R21" s="31">
        <v>2</v>
      </c>
      <c r="S21" s="27">
        <v>0</v>
      </c>
      <c r="T21" s="31">
        <v>41</v>
      </c>
      <c r="U21" s="27">
        <v>7</v>
      </c>
      <c r="V21" s="31"/>
      <c r="W21" s="24">
        <f t="shared" si="2"/>
        <v>-44</v>
      </c>
      <c r="X21" s="31"/>
      <c r="Y21" s="31" t="s">
        <v>71</v>
      </c>
    </row>
    <row r="22" spans="1:128" x14ac:dyDescent="0.25">
      <c r="A22" s="31" t="s">
        <v>64</v>
      </c>
      <c r="B22" s="27" t="s">
        <v>25</v>
      </c>
      <c r="C22" s="31">
        <v>2005</v>
      </c>
      <c r="D22" s="32">
        <v>5.01</v>
      </c>
      <c r="E22" s="27">
        <v>66</v>
      </c>
      <c r="F22" s="31">
        <v>3.44</v>
      </c>
      <c r="G22" s="27"/>
      <c r="H22" s="31">
        <v>1.6</v>
      </c>
      <c r="I22" s="27">
        <v>17</v>
      </c>
      <c r="J22" s="31">
        <f>12.13+12.37</f>
        <v>24.5</v>
      </c>
      <c r="K22" s="27">
        <v>31</v>
      </c>
      <c r="L22" s="31">
        <v>36.5</v>
      </c>
      <c r="M22" s="27">
        <v>10</v>
      </c>
      <c r="N22" s="31">
        <v>15</v>
      </c>
      <c r="O22" s="27">
        <v>30</v>
      </c>
      <c r="P22" s="33">
        <v>0</v>
      </c>
      <c r="Q22" s="36">
        <v>0</v>
      </c>
      <c r="R22" s="31">
        <v>3</v>
      </c>
      <c r="S22" s="27">
        <v>0</v>
      </c>
      <c r="T22" s="31">
        <v>58</v>
      </c>
      <c r="U22" s="27">
        <v>120</v>
      </c>
      <c r="V22" s="31"/>
      <c r="W22" s="24">
        <f t="shared" si="2"/>
        <v>274</v>
      </c>
      <c r="X22" s="31"/>
      <c r="Y22" s="31" t="s">
        <v>71</v>
      </c>
    </row>
    <row r="23" spans="1:128" x14ac:dyDescent="0.25">
      <c r="A23" s="31" t="s">
        <v>57</v>
      </c>
      <c r="B23" s="27" t="s">
        <v>32</v>
      </c>
      <c r="C23" s="31">
        <v>2005</v>
      </c>
      <c r="D23" s="32">
        <v>4.82</v>
      </c>
      <c r="E23" s="27">
        <v>94</v>
      </c>
      <c r="F23" s="31">
        <v>3.52</v>
      </c>
      <c r="G23" s="27"/>
      <c r="H23" s="31">
        <v>1.86</v>
      </c>
      <c r="I23" s="27">
        <v>64</v>
      </c>
      <c r="J23" s="31">
        <f>12.55+12.77</f>
        <v>25.32</v>
      </c>
      <c r="K23" s="27">
        <v>9</v>
      </c>
      <c r="L23" s="31">
        <v>42.22</v>
      </c>
      <c r="M23" s="27">
        <v>48</v>
      </c>
      <c r="N23" s="31">
        <v>8</v>
      </c>
      <c r="O23" s="27">
        <v>9</v>
      </c>
      <c r="P23" s="34">
        <v>0</v>
      </c>
      <c r="Q23" s="27">
        <v>0</v>
      </c>
      <c r="R23" s="31">
        <v>9</v>
      </c>
      <c r="S23" s="27">
        <v>42</v>
      </c>
      <c r="T23" s="31">
        <v>49</v>
      </c>
      <c r="U23" s="27">
        <v>60</v>
      </c>
      <c r="V23" s="31"/>
      <c r="W23" s="24">
        <f t="shared" si="2"/>
        <v>326</v>
      </c>
      <c r="X23" s="31"/>
      <c r="Y23" s="31" t="s">
        <v>71</v>
      </c>
    </row>
    <row r="24" spans="1:128" x14ac:dyDescent="0.25">
      <c r="A24" s="31" t="s">
        <v>59</v>
      </c>
      <c r="B24" s="27" t="s">
        <v>24</v>
      </c>
      <c r="C24" s="31">
        <v>2005</v>
      </c>
      <c r="D24" s="32">
        <v>5.23</v>
      </c>
      <c r="E24" s="27">
        <v>33</v>
      </c>
      <c r="F24" s="31">
        <v>3.74</v>
      </c>
      <c r="G24" s="27"/>
      <c r="H24" s="31">
        <v>1.54</v>
      </c>
      <c r="I24" s="27">
        <v>6</v>
      </c>
      <c r="J24" s="31">
        <f>12.67+13.09</f>
        <v>25.759999999999998</v>
      </c>
      <c r="K24" s="27">
        <v>0</v>
      </c>
      <c r="L24" s="31">
        <v>34.65</v>
      </c>
      <c r="M24" s="27">
        <v>0</v>
      </c>
      <c r="N24" s="31">
        <v>7</v>
      </c>
      <c r="O24" s="27">
        <v>6</v>
      </c>
      <c r="P24" s="33">
        <v>0</v>
      </c>
      <c r="Q24" s="36">
        <v>0</v>
      </c>
      <c r="R24" s="31">
        <v>5</v>
      </c>
      <c r="S24" s="27">
        <v>14</v>
      </c>
      <c r="T24" s="31">
        <v>57</v>
      </c>
      <c r="U24" s="27">
        <v>113</v>
      </c>
      <c r="V24" s="31"/>
      <c r="W24" s="24">
        <f t="shared" si="2"/>
        <v>172</v>
      </c>
      <c r="X24" s="31"/>
      <c r="Y24" s="31" t="s">
        <v>71</v>
      </c>
    </row>
    <row r="25" spans="1:128" s="26" customFormat="1" ht="14.25" customHeight="1" x14ac:dyDescent="0.25">
      <c r="A25" s="94" t="s">
        <v>62</v>
      </c>
      <c r="B25" s="27" t="s">
        <v>75</v>
      </c>
      <c r="C25" s="27">
        <v>2006</v>
      </c>
      <c r="D25" s="28">
        <v>5.22</v>
      </c>
      <c r="E25" s="27">
        <v>34</v>
      </c>
      <c r="F25" s="27"/>
      <c r="G25" s="27"/>
      <c r="H25" s="27">
        <v>1.44</v>
      </c>
      <c r="I25" s="27">
        <v>0</v>
      </c>
      <c r="J25" s="27"/>
      <c r="K25" s="27"/>
      <c r="L25" s="27">
        <v>29.2</v>
      </c>
      <c r="M25" s="27">
        <v>0</v>
      </c>
      <c r="N25" s="27">
        <v>13</v>
      </c>
      <c r="O25" s="27">
        <v>24</v>
      </c>
      <c r="P25" s="27">
        <v>0</v>
      </c>
      <c r="Q25" s="27">
        <v>0</v>
      </c>
      <c r="R25" s="27"/>
      <c r="S25" s="27"/>
      <c r="T25" s="27">
        <v>2</v>
      </c>
      <c r="U25" s="27">
        <v>0</v>
      </c>
      <c r="V25" s="27"/>
      <c r="W25" s="24">
        <f t="shared" si="2"/>
        <v>58</v>
      </c>
      <c r="X25" s="27"/>
      <c r="Y25" s="94" t="s">
        <v>71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86" t="s">
        <v>81</v>
      </c>
      <c r="AM25" s="47"/>
      <c r="AN25" s="47"/>
      <c r="AO25" s="47"/>
      <c r="AP25" s="87"/>
      <c r="AQ25" s="88" t="e">
        <f>AM25+U25+Q25+O25+M25+#REF!+I25+K25+E25</f>
        <v>#REF!</v>
      </c>
      <c r="AR25" s="89" t="s">
        <v>63</v>
      </c>
      <c r="AS25" s="90" t="e">
        <f>AQ25-AO25</f>
        <v>#REF!</v>
      </c>
      <c r="AT25" s="91" t="s">
        <v>71</v>
      </c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2"/>
    </row>
    <row r="26" spans="1:128" x14ac:dyDescent="0.25">
      <c r="A26" s="31" t="s">
        <v>58</v>
      </c>
      <c r="B26" s="27" t="s">
        <v>77</v>
      </c>
      <c r="C26" s="31">
        <v>2008</v>
      </c>
      <c r="D26" s="32">
        <v>5.79</v>
      </c>
      <c r="E26" s="27">
        <v>0</v>
      </c>
      <c r="F26" s="31">
        <v>3.53</v>
      </c>
      <c r="G26" s="27"/>
      <c r="H26" s="31">
        <v>1.3</v>
      </c>
      <c r="I26" s="27">
        <v>0</v>
      </c>
      <c r="J26" s="31">
        <f>14.39+16.69</f>
        <v>31.080000000000002</v>
      </c>
      <c r="K26" s="27">
        <v>0</v>
      </c>
      <c r="L26" s="31">
        <v>28.65</v>
      </c>
      <c r="M26" s="27">
        <v>0</v>
      </c>
      <c r="N26" s="31">
        <v>14</v>
      </c>
      <c r="O26" s="27">
        <v>27</v>
      </c>
      <c r="P26" s="31">
        <v>1</v>
      </c>
      <c r="Q26" s="27">
        <v>8</v>
      </c>
      <c r="R26" s="31">
        <v>0</v>
      </c>
      <c r="S26" s="27">
        <v>0</v>
      </c>
      <c r="T26" s="31">
        <v>38</v>
      </c>
      <c r="U26" s="27">
        <v>0</v>
      </c>
      <c r="V26" s="31"/>
      <c r="W26" s="24">
        <f t="shared" si="2"/>
        <v>35</v>
      </c>
      <c r="X26" s="31"/>
      <c r="Y26" s="31" t="s">
        <v>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B1" workbookViewId="0">
      <selection activeCell="N29" sqref="N29"/>
    </sheetView>
  </sheetViews>
  <sheetFormatPr defaultRowHeight="15" x14ac:dyDescent="0.25"/>
  <cols>
    <col min="1" max="1" width="0" hidden="1" customWidth="1"/>
    <col min="2" max="2" width="24.140625" customWidth="1"/>
    <col min="3" max="3" width="12" customWidth="1"/>
    <col min="4" max="4" width="9.140625" customWidth="1"/>
    <col min="5" max="5" width="9.28515625" customWidth="1"/>
    <col min="6" max="6" width="9.140625" customWidth="1"/>
    <col min="7" max="7" width="9.42578125" customWidth="1"/>
    <col min="8" max="8" width="12.28515625" customWidth="1"/>
    <col min="9" max="9" width="11.85546875" customWidth="1"/>
    <col min="10" max="10" width="13.7109375" customWidth="1"/>
    <col min="11" max="11" width="11.85546875" customWidth="1"/>
    <col min="12" max="12" width="10.28515625" customWidth="1"/>
    <col min="13" max="13" width="12.5703125" customWidth="1"/>
    <col min="14" max="14" width="9.85546875" customWidth="1"/>
    <col min="15" max="15" width="13" customWidth="1"/>
    <col min="16" max="16" width="11.7109375" customWidth="1"/>
    <col min="17" max="17" width="9.85546875" customWidth="1"/>
    <col min="18" max="18" width="12" customWidth="1"/>
    <col min="19" max="19" width="10.42578125" customWidth="1"/>
    <col min="20" max="20" width="12" customWidth="1"/>
    <col min="21" max="21" width="11.85546875" customWidth="1"/>
    <col min="22" max="22" width="12.28515625" customWidth="1"/>
    <col min="23" max="23" width="13" customWidth="1"/>
    <col min="24" max="24" width="7.28515625" customWidth="1"/>
    <col min="25" max="25" width="13.140625" customWidth="1"/>
    <col min="26" max="26" width="8" customWidth="1"/>
    <col min="27" max="27" width="12.7109375" customWidth="1"/>
    <col min="28" max="28" width="7.140625" customWidth="1"/>
    <col min="29" max="29" width="8" customWidth="1"/>
    <col min="30" max="30" width="7.140625" customWidth="1"/>
    <col min="31" max="31" width="8.5703125" customWidth="1"/>
    <col min="32" max="32" width="9.5703125" customWidth="1"/>
    <col min="33" max="33" width="12.42578125" customWidth="1"/>
    <col min="34" max="34" width="11.28515625" customWidth="1"/>
    <col min="35" max="35" width="13" customWidth="1"/>
    <col min="36" max="36" width="8" customWidth="1"/>
    <col min="37" max="37" width="11" customWidth="1"/>
    <col min="38" max="38" width="9.140625" customWidth="1"/>
    <col min="39" max="39" width="11.28515625" customWidth="1"/>
    <col min="40" max="40" width="6.5703125" customWidth="1"/>
    <col min="42" max="42" width="5.42578125" style="61" customWidth="1"/>
    <col min="43" max="43" width="7.140625" style="44" customWidth="1"/>
    <col min="44" max="44" width="5.42578125" style="75" customWidth="1"/>
    <col min="45" max="45" width="9.85546875" style="61" customWidth="1"/>
    <col min="46" max="46" width="11.7109375" style="53" customWidth="1"/>
    <col min="47" max="47" width="9.140625" style="11"/>
  </cols>
  <sheetData>
    <row r="1" spans="1:47" x14ac:dyDescent="0.25">
      <c r="B1" s="52" t="s">
        <v>120</v>
      </c>
      <c r="C1" s="1"/>
    </row>
    <row r="2" spans="1:47" s="51" customFormat="1" x14ac:dyDescent="0.25">
      <c r="AP2" s="64"/>
      <c r="AR2" s="64"/>
      <c r="AS2" s="64"/>
      <c r="AT2" s="63"/>
      <c r="AU2" s="11"/>
    </row>
    <row r="3" spans="1:47" s="61" customFormat="1" ht="12.75" x14ac:dyDescent="0.2">
      <c r="A3" s="54"/>
      <c r="B3" s="55" t="s">
        <v>0</v>
      </c>
      <c r="C3" s="55" t="s">
        <v>1</v>
      </c>
      <c r="D3" s="55" t="s">
        <v>84</v>
      </c>
      <c r="E3" s="55" t="s">
        <v>85</v>
      </c>
      <c r="F3" s="56" t="s">
        <v>86</v>
      </c>
      <c r="G3" s="56" t="s">
        <v>87</v>
      </c>
      <c r="H3" s="55" t="s">
        <v>88</v>
      </c>
      <c r="I3" s="55" t="s">
        <v>89</v>
      </c>
      <c r="J3" s="56" t="s">
        <v>90</v>
      </c>
      <c r="K3" s="56" t="s">
        <v>91</v>
      </c>
      <c r="L3" s="57" t="s">
        <v>82</v>
      </c>
      <c r="M3" s="57" t="s">
        <v>83</v>
      </c>
      <c r="N3" s="58" t="s">
        <v>92</v>
      </c>
      <c r="O3" s="58" t="s">
        <v>93</v>
      </c>
      <c r="P3" s="57" t="s">
        <v>94</v>
      </c>
      <c r="Q3" s="57" t="s">
        <v>95</v>
      </c>
      <c r="R3" s="58" t="s">
        <v>96</v>
      </c>
      <c r="S3" s="58" t="s">
        <v>97</v>
      </c>
      <c r="T3" s="57" t="s">
        <v>98</v>
      </c>
      <c r="U3" s="57" t="s">
        <v>98</v>
      </c>
      <c r="V3" s="58" t="s">
        <v>106</v>
      </c>
      <c r="W3" s="58" t="s">
        <v>106</v>
      </c>
      <c r="X3" s="57" t="s">
        <v>107</v>
      </c>
      <c r="Y3" s="57" t="s">
        <v>99</v>
      </c>
      <c r="Z3" s="58" t="s">
        <v>108</v>
      </c>
      <c r="AA3" s="58" t="s">
        <v>109</v>
      </c>
      <c r="AB3" s="57" t="s">
        <v>100</v>
      </c>
      <c r="AC3" s="57" t="s">
        <v>101</v>
      </c>
      <c r="AD3" s="58" t="s">
        <v>110</v>
      </c>
      <c r="AE3" s="58" t="s">
        <v>111</v>
      </c>
      <c r="AF3" s="57" t="s">
        <v>102</v>
      </c>
      <c r="AG3" s="57" t="s">
        <v>103</v>
      </c>
      <c r="AH3" s="58" t="s">
        <v>112</v>
      </c>
      <c r="AI3" s="58" t="s">
        <v>113</v>
      </c>
      <c r="AJ3" s="57" t="s">
        <v>104</v>
      </c>
      <c r="AK3" s="57" t="s">
        <v>105</v>
      </c>
      <c r="AL3" s="58" t="s">
        <v>114</v>
      </c>
      <c r="AM3" s="58" t="s">
        <v>115</v>
      </c>
      <c r="AN3" s="54"/>
      <c r="AO3" s="59" t="s">
        <v>116</v>
      </c>
      <c r="AP3" s="59" t="s">
        <v>122</v>
      </c>
      <c r="AQ3" s="60" t="s">
        <v>117</v>
      </c>
      <c r="AR3" s="74" t="s">
        <v>123</v>
      </c>
      <c r="AS3" s="67" t="s">
        <v>118</v>
      </c>
      <c r="AT3" s="71"/>
      <c r="AU3" s="103"/>
    </row>
    <row r="4" spans="1:47" x14ac:dyDescent="0.25">
      <c r="A4" s="2" t="s">
        <v>56</v>
      </c>
      <c r="B4" s="2" t="s">
        <v>4</v>
      </c>
      <c r="C4" s="2"/>
      <c r="D4" s="2">
        <v>3.95</v>
      </c>
      <c r="E4" s="2">
        <v>135</v>
      </c>
      <c r="F4" s="2"/>
      <c r="G4" s="2"/>
      <c r="H4" s="2">
        <v>12.36</v>
      </c>
      <c r="I4" s="2">
        <v>-16</v>
      </c>
      <c r="J4" s="2"/>
      <c r="K4" s="2"/>
      <c r="L4" s="2">
        <v>2.75</v>
      </c>
      <c r="M4" s="2">
        <v>170</v>
      </c>
      <c r="N4" s="2"/>
      <c r="O4" s="2"/>
      <c r="P4" s="2">
        <v>20.74</v>
      </c>
      <c r="Q4" s="2">
        <v>0</v>
      </c>
      <c r="R4" s="2"/>
      <c r="S4" s="2"/>
      <c r="T4" s="2">
        <v>58.4</v>
      </c>
      <c r="U4" s="2">
        <v>116</v>
      </c>
      <c r="V4" s="2"/>
      <c r="W4" s="2"/>
      <c r="X4" s="2">
        <v>35</v>
      </c>
      <c r="Y4" s="2">
        <v>60</v>
      </c>
      <c r="Z4" s="2"/>
      <c r="AA4" s="2"/>
      <c r="AB4" s="2">
        <v>12</v>
      </c>
      <c r="AC4" s="2">
        <v>30</v>
      </c>
      <c r="AD4" s="2"/>
      <c r="AE4" s="2"/>
      <c r="AF4" s="2">
        <v>26</v>
      </c>
      <c r="AG4" s="2">
        <v>117</v>
      </c>
      <c r="AH4" s="2"/>
      <c r="AI4" s="2"/>
      <c r="AJ4" s="2">
        <v>96</v>
      </c>
      <c r="AK4" s="2">
        <v>113</v>
      </c>
      <c r="AL4" s="2"/>
      <c r="AM4" s="2"/>
      <c r="AN4" s="2" t="s">
        <v>45</v>
      </c>
      <c r="AO4" s="29">
        <f t="shared" ref="AO4:AO6" si="0">E4+I4+U4+M4+Q4+Y4+AC4+AG4+AK4</f>
        <v>725</v>
      </c>
      <c r="AP4" s="79" t="s">
        <v>56</v>
      </c>
      <c r="AQ4" s="99">
        <f t="shared" ref="AQ4:AQ15" si="1">AM4+AI4+AE4+AA4+W4+S4+O4+K4+G4</f>
        <v>0</v>
      </c>
      <c r="AR4" s="76"/>
      <c r="AS4" s="68"/>
      <c r="AT4" s="66" t="s">
        <v>65</v>
      </c>
    </row>
    <row r="5" spans="1:47" s="26" customFormat="1" x14ac:dyDescent="0.25">
      <c r="A5" s="29" t="s">
        <v>61</v>
      </c>
      <c r="B5" s="29" t="s">
        <v>3</v>
      </c>
      <c r="C5" s="29"/>
      <c r="D5" s="29">
        <v>4.0599999999999996</v>
      </c>
      <c r="E5" s="29">
        <v>118</v>
      </c>
      <c r="F5" s="30">
        <v>4.08</v>
      </c>
      <c r="G5" s="29">
        <v>115</v>
      </c>
      <c r="H5" s="29">
        <v>13.34</v>
      </c>
      <c r="I5" s="29">
        <v>-83</v>
      </c>
      <c r="J5" s="29">
        <v>12.47</v>
      </c>
      <c r="K5" s="29">
        <v>-27</v>
      </c>
      <c r="L5" s="29">
        <v>2.66</v>
      </c>
      <c r="M5" s="29">
        <v>170</v>
      </c>
      <c r="N5" s="29">
        <v>2.52</v>
      </c>
      <c r="O5" s="29">
        <v>93</v>
      </c>
      <c r="P5" s="29">
        <v>23.8</v>
      </c>
      <c r="Q5" s="29">
        <v>0</v>
      </c>
      <c r="R5" s="29">
        <f>12.16+12.07</f>
        <v>24.23</v>
      </c>
      <c r="S5" s="29">
        <v>0</v>
      </c>
      <c r="T5" s="29">
        <v>51.3</v>
      </c>
      <c r="U5" s="29">
        <v>68</v>
      </c>
      <c r="V5" s="29">
        <v>50.7</v>
      </c>
      <c r="W5" s="29">
        <v>64</v>
      </c>
      <c r="X5" s="29">
        <v>44</v>
      </c>
      <c r="Y5" s="29">
        <v>87</v>
      </c>
      <c r="Z5" s="29">
        <v>45</v>
      </c>
      <c r="AA5" s="29">
        <v>90</v>
      </c>
      <c r="AB5" s="29">
        <v>14</v>
      </c>
      <c r="AC5" s="29">
        <v>45</v>
      </c>
      <c r="AD5" s="29">
        <v>13</v>
      </c>
      <c r="AE5" s="29">
        <v>38</v>
      </c>
      <c r="AF5" s="29">
        <v>12</v>
      </c>
      <c r="AG5" s="29">
        <v>31</v>
      </c>
      <c r="AH5" s="29">
        <v>14</v>
      </c>
      <c r="AI5" s="29">
        <v>46</v>
      </c>
      <c r="AJ5" s="29">
        <v>60</v>
      </c>
      <c r="AK5" s="29">
        <v>0</v>
      </c>
      <c r="AL5" s="29">
        <v>68</v>
      </c>
      <c r="AM5" s="29">
        <v>0</v>
      </c>
      <c r="AN5" s="22" t="s">
        <v>45</v>
      </c>
      <c r="AO5" s="29">
        <f t="shared" si="0"/>
        <v>436</v>
      </c>
      <c r="AP5" s="79" t="s">
        <v>61</v>
      </c>
      <c r="AQ5" s="100">
        <f t="shared" si="1"/>
        <v>419</v>
      </c>
      <c r="AR5" s="76" t="s">
        <v>56</v>
      </c>
      <c r="AS5" s="69">
        <f t="shared" ref="AS5:AS14" si="2">AQ5-AO5</f>
        <v>-17</v>
      </c>
      <c r="AT5" s="66" t="s">
        <v>65</v>
      </c>
      <c r="AU5" s="11"/>
    </row>
    <row r="6" spans="1:47" x14ac:dyDescent="0.25">
      <c r="A6" s="2" t="s">
        <v>60</v>
      </c>
      <c r="B6" s="2" t="s">
        <v>5</v>
      </c>
      <c r="C6" s="2">
        <v>1998</v>
      </c>
      <c r="D6" s="2">
        <v>4.76</v>
      </c>
      <c r="E6" s="2">
        <v>13</v>
      </c>
      <c r="F6" s="14"/>
      <c r="G6" s="2"/>
      <c r="H6" s="2">
        <v>12.21</v>
      </c>
      <c r="I6" s="2">
        <v>-1</v>
      </c>
      <c r="J6" s="2"/>
      <c r="K6" s="2"/>
      <c r="L6" s="2">
        <v>2.12</v>
      </c>
      <c r="M6" s="2">
        <v>166</v>
      </c>
      <c r="N6" s="2"/>
      <c r="O6" s="2"/>
      <c r="P6" s="2">
        <v>21.44</v>
      </c>
      <c r="Q6" s="2">
        <v>0</v>
      </c>
      <c r="R6" s="2"/>
      <c r="S6" s="2"/>
      <c r="T6" s="2">
        <v>49.3</v>
      </c>
      <c r="U6" s="2">
        <v>56</v>
      </c>
      <c r="V6" s="2"/>
      <c r="W6" s="2"/>
      <c r="X6" s="2">
        <v>37</v>
      </c>
      <c r="Y6" s="2">
        <v>66</v>
      </c>
      <c r="Z6" s="2"/>
      <c r="AA6" s="2"/>
      <c r="AB6" s="2">
        <v>7</v>
      </c>
      <c r="AC6" s="2">
        <v>0</v>
      </c>
      <c r="AD6" s="2"/>
      <c r="AE6" s="2"/>
      <c r="AF6" s="2">
        <v>17</v>
      </c>
      <c r="AG6" s="2">
        <v>69</v>
      </c>
      <c r="AH6" s="2"/>
      <c r="AI6" s="2"/>
      <c r="AJ6" s="2">
        <v>78</v>
      </c>
      <c r="AK6" s="2">
        <v>0</v>
      </c>
      <c r="AL6" s="2"/>
      <c r="AM6" s="2"/>
      <c r="AN6" s="2" t="s">
        <v>45</v>
      </c>
      <c r="AO6" s="29">
        <f t="shared" si="0"/>
        <v>369</v>
      </c>
      <c r="AP6" s="79" t="s">
        <v>60</v>
      </c>
      <c r="AQ6" s="99">
        <f t="shared" si="1"/>
        <v>0</v>
      </c>
      <c r="AR6" s="76"/>
      <c r="AS6" s="68">
        <f t="shared" si="2"/>
        <v>-369</v>
      </c>
      <c r="AT6" s="66" t="s">
        <v>65</v>
      </c>
    </row>
    <row r="7" spans="1:47" s="26" customFormat="1" x14ac:dyDescent="0.25">
      <c r="A7" s="24" t="s">
        <v>56</v>
      </c>
      <c r="B7" s="24" t="s">
        <v>8</v>
      </c>
      <c r="C7" s="24">
        <v>2001</v>
      </c>
      <c r="D7" s="24">
        <v>4.42</v>
      </c>
      <c r="E7" s="24">
        <v>94</v>
      </c>
      <c r="F7" s="25">
        <v>4.2300000000000004</v>
      </c>
      <c r="G7" s="24">
        <v>123</v>
      </c>
      <c r="H7" s="24">
        <v>12.03</v>
      </c>
      <c r="I7" s="24">
        <v>96</v>
      </c>
      <c r="J7" s="24">
        <v>11.24</v>
      </c>
      <c r="K7" s="24">
        <v>135</v>
      </c>
      <c r="L7" s="24">
        <v>2.23</v>
      </c>
      <c r="M7" s="24">
        <v>170</v>
      </c>
      <c r="N7" s="24">
        <v>2.0099999999999998</v>
      </c>
      <c r="O7" s="24">
        <v>1</v>
      </c>
      <c r="P7" s="24">
        <v>22.41</v>
      </c>
      <c r="Q7" s="24">
        <v>60</v>
      </c>
      <c r="R7" s="24">
        <f>10.62+10.86</f>
        <v>21.479999999999997</v>
      </c>
      <c r="S7" s="24">
        <v>84</v>
      </c>
      <c r="T7" s="24">
        <v>50.8</v>
      </c>
      <c r="U7" s="24">
        <v>66</v>
      </c>
      <c r="V7" s="24">
        <v>50</v>
      </c>
      <c r="W7" s="24">
        <v>60</v>
      </c>
      <c r="X7" s="24"/>
      <c r="Y7" s="24"/>
      <c r="Z7" s="24">
        <v>32</v>
      </c>
      <c r="AA7" s="24">
        <v>51</v>
      </c>
      <c r="AB7" s="24">
        <v>12</v>
      </c>
      <c r="AC7" s="24">
        <v>88</v>
      </c>
      <c r="AD7" s="24">
        <v>14</v>
      </c>
      <c r="AE7" s="24">
        <v>104</v>
      </c>
      <c r="AF7" s="24">
        <v>22</v>
      </c>
      <c r="AG7" s="24">
        <v>119</v>
      </c>
      <c r="AH7" s="24">
        <v>21</v>
      </c>
      <c r="AI7" s="24">
        <v>112</v>
      </c>
      <c r="AJ7" s="24">
        <v>83</v>
      </c>
      <c r="AK7" s="24">
        <v>140</v>
      </c>
      <c r="AL7" s="24">
        <v>93</v>
      </c>
      <c r="AM7" s="24">
        <v>220</v>
      </c>
      <c r="AN7" s="41" t="s">
        <v>45</v>
      </c>
      <c r="AO7" s="29">
        <f>E7+I7+U7+M7+Q7+Y7+AC7+AG7+AK7</f>
        <v>833</v>
      </c>
      <c r="AP7" s="80" t="s">
        <v>56</v>
      </c>
      <c r="AQ7" s="99">
        <f t="shared" si="1"/>
        <v>890</v>
      </c>
      <c r="AR7" s="76" t="s">
        <v>56</v>
      </c>
      <c r="AS7" s="68">
        <f t="shared" si="2"/>
        <v>57</v>
      </c>
      <c r="AT7" s="73" t="s">
        <v>66</v>
      </c>
      <c r="AU7" s="11"/>
    </row>
    <row r="8" spans="1:47" s="26" customFormat="1" x14ac:dyDescent="0.25">
      <c r="A8" s="24" t="s">
        <v>61</v>
      </c>
      <c r="B8" s="24" t="s">
        <v>6</v>
      </c>
      <c r="C8" s="24">
        <v>2000</v>
      </c>
      <c r="D8" s="24">
        <v>4.59</v>
      </c>
      <c r="E8" s="24">
        <v>69</v>
      </c>
      <c r="F8" s="25">
        <v>4.46</v>
      </c>
      <c r="G8" s="24">
        <v>58</v>
      </c>
      <c r="H8" s="24">
        <v>12.55</v>
      </c>
      <c r="I8" s="24">
        <v>31</v>
      </c>
      <c r="J8" s="24">
        <v>12.16</v>
      </c>
      <c r="K8" s="24">
        <v>80</v>
      </c>
      <c r="L8" s="24">
        <v>2.33</v>
      </c>
      <c r="M8" s="24">
        <v>170</v>
      </c>
      <c r="N8" s="24">
        <v>2.2200000000000002</v>
      </c>
      <c r="O8" s="24">
        <v>39</v>
      </c>
      <c r="P8" s="24">
        <v>25.42</v>
      </c>
      <c r="Q8" s="24">
        <v>0</v>
      </c>
      <c r="R8" s="24">
        <f>11.56+11.72</f>
        <v>23.28</v>
      </c>
      <c r="S8" s="24">
        <v>36</v>
      </c>
      <c r="T8" s="24">
        <v>49.3</v>
      </c>
      <c r="U8" s="24">
        <v>56</v>
      </c>
      <c r="V8" s="24">
        <v>47.94</v>
      </c>
      <c r="W8" s="24">
        <v>46</v>
      </c>
      <c r="X8" s="24">
        <v>13</v>
      </c>
      <c r="Y8" s="24">
        <v>0</v>
      </c>
      <c r="Z8" s="24">
        <v>15</v>
      </c>
      <c r="AA8" s="24">
        <v>0</v>
      </c>
      <c r="AB8" s="24">
        <v>3</v>
      </c>
      <c r="AC8" s="24">
        <v>16</v>
      </c>
      <c r="AD8" s="62" t="s">
        <v>80</v>
      </c>
      <c r="AE8" s="24"/>
      <c r="AF8" s="24">
        <v>2</v>
      </c>
      <c r="AG8" s="24">
        <v>0</v>
      </c>
      <c r="AH8" s="24"/>
      <c r="AI8" s="24"/>
      <c r="AJ8" s="24">
        <v>58</v>
      </c>
      <c r="AK8" s="24">
        <v>0</v>
      </c>
      <c r="AL8" s="24">
        <v>65</v>
      </c>
      <c r="AM8" s="24">
        <v>20</v>
      </c>
      <c r="AN8" s="41" t="s">
        <v>45</v>
      </c>
      <c r="AO8" s="29">
        <f t="shared" ref="AO8:AO40" si="3">E8+I8+U8+M8+Q8+Y8+AC8+AG8+AK8</f>
        <v>342</v>
      </c>
      <c r="AP8" s="80" t="s">
        <v>61</v>
      </c>
      <c r="AQ8" s="100">
        <f t="shared" si="1"/>
        <v>279</v>
      </c>
      <c r="AR8" s="76" t="s">
        <v>61</v>
      </c>
      <c r="AS8" s="69">
        <f t="shared" si="2"/>
        <v>-63</v>
      </c>
      <c r="AT8" s="73" t="s">
        <v>66</v>
      </c>
      <c r="AU8" s="11"/>
    </row>
    <row r="9" spans="1:47" s="26" customFormat="1" ht="15.75" customHeight="1" x14ac:dyDescent="0.25">
      <c r="A9" s="24" t="s">
        <v>60</v>
      </c>
      <c r="B9" s="24" t="s">
        <v>7</v>
      </c>
      <c r="C9" s="24">
        <v>2002</v>
      </c>
      <c r="D9" s="24">
        <v>5.2</v>
      </c>
      <c r="E9" s="25">
        <v>0</v>
      </c>
      <c r="F9" s="25"/>
      <c r="G9" s="25"/>
      <c r="H9" s="24">
        <v>14.48</v>
      </c>
      <c r="I9" s="24">
        <v>-88</v>
      </c>
      <c r="J9" s="24"/>
      <c r="K9" s="24"/>
      <c r="L9" s="24">
        <v>1.6</v>
      </c>
      <c r="M9" s="24">
        <v>0</v>
      </c>
      <c r="N9" s="24"/>
      <c r="O9" s="24"/>
      <c r="P9" s="24">
        <v>20.85</v>
      </c>
      <c r="Q9" s="24">
        <v>102</v>
      </c>
      <c r="R9" s="24"/>
      <c r="S9" s="24"/>
      <c r="T9" s="24">
        <v>35.5</v>
      </c>
      <c r="U9" s="24">
        <v>0</v>
      </c>
      <c r="V9" s="24"/>
      <c r="W9" s="24"/>
      <c r="X9" s="24">
        <v>36</v>
      </c>
      <c r="Y9" s="24">
        <v>63</v>
      </c>
      <c r="Z9" s="24">
        <v>52</v>
      </c>
      <c r="AA9" s="24">
        <v>111</v>
      </c>
      <c r="AB9" s="24">
        <v>8</v>
      </c>
      <c r="AC9" s="24">
        <v>56</v>
      </c>
      <c r="AD9" s="24">
        <v>8</v>
      </c>
      <c r="AE9" s="24">
        <v>56</v>
      </c>
      <c r="AF9" s="24">
        <v>13</v>
      </c>
      <c r="AG9" s="24">
        <v>56</v>
      </c>
      <c r="AH9" s="24">
        <v>19</v>
      </c>
      <c r="AI9" s="24">
        <v>98</v>
      </c>
      <c r="AJ9" s="24">
        <v>63</v>
      </c>
      <c r="AK9" s="24">
        <v>87</v>
      </c>
      <c r="AL9" s="24"/>
      <c r="AM9" s="24"/>
      <c r="AN9" s="41" t="s">
        <v>45</v>
      </c>
      <c r="AO9" s="29">
        <f t="shared" si="3"/>
        <v>276</v>
      </c>
      <c r="AP9" s="80" t="s">
        <v>60</v>
      </c>
      <c r="AQ9" s="100">
        <f t="shared" si="1"/>
        <v>265</v>
      </c>
      <c r="AR9" s="76" t="s">
        <v>60</v>
      </c>
      <c r="AS9" s="69">
        <f t="shared" si="2"/>
        <v>-11</v>
      </c>
      <c r="AT9" s="73" t="s">
        <v>66</v>
      </c>
      <c r="AU9" s="11"/>
    </row>
    <row r="10" spans="1:47" s="26" customFormat="1" x14ac:dyDescent="0.25">
      <c r="A10" s="24" t="s">
        <v>63</v>
      </c>
      <c r="B10" s="24" t="s">
        <v>10</v>
      </c>
      <c r="C10" s="24">
        <v>2002</v>
      </c>
      <c r="D10" s="24">
        <v>5.45</v>
      </c>
      <c r="E10" s="24">
        <v>0</v>
      </c>
      <c r="F10" s="25">
        <v>5.43</v>
      </c>
      <c r="G10" s="24">
        <v>0</v>
      </c>
      <c r="H10" s="24">
        <v>18.5</v>
      </c>
      <c r="I10" s="24">
        <v>-100</v>
      </c>
      <c r="J10" s="24">
        <v>17.25</v>
      </c>
      <c r="K10" s="24">
        <v>-100</v>
      </c>
      <c r="L10" s="24">
        <v>1.58</v>
      </c>
      <c r="M10" s="24">
        <v>0</v>
      </c>
      <c r="N10" s="24">
        <v>1.42</v>
      </c>
      <c r="O10" s="24">
        <v>0</v>
      </c>
      <c r="P10" s="24">
        <v>24.95</v>
      </c>
      <c r="Q10" s="24">
        <v>0</v>
      </c>
      <c r="R10" s="24">
        <f>12.26+12.75</f>
        <v>25.009999999999998</v>
      </c>
      <c r="S10" s="24">
        <v>0</v>
      </c>
      <c r="T10" s="24">
        <v>33.799999999999997</v>
      </c>
      <c r="U10" s="24">
        <v>0</v>
      </c>
      <c r="V10" s="24">
        <v>33.659999999999997</v>
      </c>
      <c r="W10" s="24">
        <v>0</v>
      </c>
      <c r="X10" s="24">
        <v>18</v>
      </c>
      <c r="Y10" s="24">
        <v>0</v>
      </c>
      <c r="Z10" s="24"/>
      <c r="AA10" s="24"/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1</v>
      </c>
      <c r="AI10" s="24">
        <v>0</v>
      </c>
      <c r="AJ10" s="24">
        <v>45</v>
      </c>
      <c r="AK10" s="24">
        <v>0</v>
      </c>
      <c r="AL10" s="24">
        <v>45</v>
      </c>
      <c r="AM10" s="24">
        <v>0</v>
      </c>
      <c r="AN10" s="41" t="s">
        <v>45</v>
      </c>
      <c r="AO10" s="29">
        <f t="shared" si="3"/>
        <v>-100</v>
      </c>
      <c r="AP10" s="80" t="s">
        <v>63</v>
      </c>
      <c r="AQ10" s="45">
        <f t="shared" si="1"/>
        <v>-100</v>
      </c>
      <c r="AR10" s="76" t="s">
        <v>64</v>
      </c>
      <c r="AS10" s="68">
        <f t="shared" si="2"/>
        <v>0</v>
      </c>
      <c r="AT10" s="73" t="s">
        <v>66</v>
      </c>
      <c r="AU10" s="11"/>
    </row>
    <row r="11" spans="1:47" s="26" customFormat="1" x14ac:dyDescent="0.25">
      <c r="B11" s="48" t="s">
        <v>74</v>
      </c>
      <c r="C11" s="48">
        <v>2002</v>
      </c>
      <c r="D11" s="48"/>
      <c r="E11" s="48"/>
      <c r="F11" s="49">
        <v>4.6900000000000004</v>
      </c>
      <c r="G11" s="48">
        <v>54</v>
      </c>
      <c r="H11" s="48"/>
      <c r="I11" s="48"/>
      <c r="J11" s="48">
        <v>14.3</v>
      </c>
      <c r="K11" s="48">
        <v>-70</v>
      </c>
      <c r="L11" s="48"/>
      <c r="M11" s="48"/>
      <c r="N11" s="48">
        <v>1.71</v>
      </c>
      <c r="O11" s="48">
        <v>0</v>
      </c>
      <c r="P11" s="48"/>
      <c r="Q11" s="48"/>
      <c r="R11" s="48">
        <f>11.77+11.65</f>
        <v>23.42</v>
      </c>
      <c r="S11" s="48">
        <v>33</v>
      </c>
      <c r="T11" s="48"/>
      <c r="U11" s="48"/>
      <c r="V11" s="48">
        <v>38.99</v>
      </c>
      <c r="W11" s="48">
        <v>0</v>
      </c>
      <c r="X11" s="48"/>
      <c r="Y11" s="48"/>
      <c r="Z11" s="48">
        <v>20</v>
      </c>
      <c r="AA11" s="48">
        <v>15</v>
      </c>
      <c r="AB11" s="48"/>
      <c r="AC11" s="48"/>
      <c r="AD11" s="48">
        <v>5</v>
      </c>
      <c r="AE11" s="48">
        <v>32</v>
      </c>
      <c r="AF11" s="48"/>
      <c r="AG11" s="48"/>
      <c r="AH11" s="48">
        <v>17</v>
      </c>
      <c r="AI11" s="48">
        <v>84</v>
      </c>
      <c r="AJ11" s="48"/>
      <c r="AK11" s="48"/>
      <c r="AL11" s="48">
        <v>68</v>
      </c>
      <c r="AM11" s="48">
        <v>40</v>
      </c>
      <c r="AN11" s="50"/>
      <c r="AO11" s="29">
        <f t="shared" si="3"/>
        <v>0</v>
      </c>
      <c r="AP11" s="81"/>
      <c r="AQ11" s="99">
        <f t="shared" si="1"/>
        <v>188</v>
      </c>
      <c r="AR11" s="76" t="s">
        <v>63</v>
      </c>
      <c r="AS11" s="68">
        <f t="shared" si="2"/>
        <v>188</v>
      </c>
      <c r="AT11" s="73" t="s">
        <v>66</v>
      </c>
      <c r="AU11" s="11"/>
    </row>
    <row r="12" spans="1:47" s="26" customFormat="1" x14ac:dyDescent="0.25">
      <c r="A12" s="27" t="s">
        <v>56</v>
      </c>
      <c r="B12" s="27" t="s">
        <v>13</v>
      </c>
      <c r="C12" s="27">
        <v>2003</v>
      </c>
      <c r="D12" s="27">
        <v>4.99</v>
      </c>
      <c r="E12" s="27">
        <v>39</v>
      </c>
      <c r="F12" s="28">
        <v>4.93</v>
      </c>
      <c r="G12" s="27">
        <v>48</v>
      </c>
      <c r="H12" s="27">
        <v>13.32</v>
      </c>
      <c r="I12" s="27">
        <v>60</v>
      </c>
      <c r="J12" s="27">
        <v>13.4</v>
      </c>
      <c r="K12" s="27">
        <v>50</v>
      </c>
      <c r="L12" s="27">
        <v>1.8</v>
      </c>
      <c r="M12" s="27">
        <v>17</v>
      </c>
      <c r="N12" s="27">
        <v>1.6</v>
      </c>
      <c r="O12" s="27">
        <v>0</v>
      </c>
      <c r="P12" s="27">
        <v>20.78</v>
      </c>
      <c r="Q12" s="27">
        <v>140</v>
      </c>
      <c r="R12" s="27">
        <f>9.83+9.72</f>
        <v>19.55</v>
      </c>
      <c r="S12" s="27">
        <v>172</v>
      </c>
      <c r="T12" s="27">
        <v>38.6</v>
      </c>
      <c r="U12" s="27">
        <v>10</v>
      </c>
      <c r="V12" s="27">
        <v>40.299999999999997</v>
      </c>
      <c r="W12" s="27">
        <v>22</v>
      </c>
      <c r="X12" s="27"/>
      <c r="Y12" s="27"/>
      <c r="Z12" s="27">
        <v>20</v>
      </c>
      <c r="AA12" s="27">
        <v>30</v>
      </c>
      <c r="AB12" s="27"/>
      <c r="AC12" s="27"/>
      <c r="AD12" s="27">
        <v>4</v>
      </c>
      <c r="AE12" s="27">
        <v>32</v>
      </c>
      <c r="AF12" s="27">
        <v>10</v>
      </c>
      <c r="AG12" s="27">
        <v>49</v>
      </c>
      <c r="AH12" s="27">
        <v>10</v>
      </c>
      <c r="AI12" s="27">
        <v>49</v>
      </c>
      <c r="AJ12" s="27">
        <v>65</v>
      </c>
      <c r="AK12" s="27">
        <v>100</v>
      </c>
      <c r="AL12" s="27">
        <v>80</v>
      </c>
      <c r="AM12" s="27">
        <v>211</v>
      </c>
      <c r="AN12" s="23" t="s">
        <v>45</v>
      </c>
      <c r="AO12" s="29">
        <f t="shared" si="3"/>
        <v>415</v>
      </c>
      <c r="AP12" s="65" t="s">
        <v>56</v>
      </c>
      <c r="AQ12" s="99">
        <f t="shared" si="1"/>
        <v>614</v>
      </c>
      <c r="AR12" s="76" t="s">
        <v>56</v>
      </c>
      <c r="AS12" s="68">
        <f t="shared" si="2"/>
        <v>199</v>
      </c>
      <c r="AT12" s="72" t="s">
        <v>71</v>
      </c>
      <c r="AU12" s="11"/>
    </row>
    <row r="13" spans="1:47" x14ac:dyDescent="0.25">
      <c r="A13" s="4" t="s">
        <v>59</v>
      </c>
      <c r="B13" s="4" t="s">
        <v>11</v>
      </c>
      <c r="C13" s="4">
        <v>2003</v>
      </c>
      <c r="D13" s="4">
        <v>5.54</v>
      </c>
      <c r="E13" s="4">
        <v>0</v>
      </c>
      <c r="F13" s="15"/>
      <c r="G13" s="4"/>
      <c r="H13" s="4">
        <v>21.05</v>
      </c>
      <c r="I13" s="4">
        <v>-100</v>
      </c>
      <c r="J13" s="4"/>
      <c r="K13" s="4"/>
      <c r="L13" s="4">
        <v>1.48</v>
      </c>
      <c r="M13" s="4">
        <v>0</v>
      </c>
      <c r="N13" s="4"/>
      <c r="O13" s="4"/>
      <c r="P13" s="4">
        <v>24.66</v>
      </c>
      <c r="Q13" s="4">
        <v>36</v>
      </c>
      <c r="R13" s="4"/>
      <c r="S13" s="4"/>
      <c r="T13" s="4">
        <v>30.1</v>
      </c>
      <c r="U13" s="4">
        <v>0</v>
      </c>
      <c r="V13" s="4"/>
      <c r="W13" s="4"/>
      <c r="X13" s="4">
        <v>20</v>
      </c>
      <c r="Y13" s="4">
        <v>30</v>
      </c>
      <c r="Z13" s="4"/>
      <c r="AA13" s="4"/>
      <c r="AB13" s="4">
        <v>10</v>
      </c>
      <c r="AC13" s="4">
        <v>80</v>
      </c>
      <c r="AD13" s="4"/>
      <c r="AE13" s="4"/>
      <c r="AF13" s="4">
        <v>8</v>
      </c>
      <c r="AG13" s="4">
        <v>35</v>
      </c>
      <c r="AH13" s="4"/>
      <c r="AI13" s="4"/>
      <c r="AJ13" s="4">
        <v>38</v>
      </c>
      <c r="AK13" s="4">
        <v>0</v>
      </c>
      <c r="AL13" s="4"/>
      <c r="AM13" s="4"/>
      <c r="AN13" s="4" t="s">
        <v>45</v>
      </c>
      <c r="AO13" s="29">
        <f t="shared" si="3"/>
        <v>81</v>
      </c>
      <c r="AP13" s="65" t="s">
        <v>59</v>
      </c>
      <c r="AQ13" s="99">
        <f t="shared" si="1"/>
        <v>0</v>
      </c>
      <c r="AR13" s="76"/>
      <c r="AS13" s="68">
        <f t="shared" si="2"/>
        <v>-81</v>
      </c>
      <c r="AT13" s="72" t="s">
        <v>71</v>
      </c>
    </row>
    <row r="14" spans="1:47" x14ac:dyDescent="0.25">
      <c r="A14" s="4" t="s">
        <v>62</v>
      </c>
      <c r="B14" s="4" t="s">
        <v>17</v>
      </c>
      <c r="C14" s="4">
        <v>2004</v>
      </c>
      <c r="D14" s="4">
        <v>5.28</v>
      </c>
      <c r="E14" s="4">
        <v>0</v>
      </c>
      <c r="F14" s="15"/>
      <c r="G14" s="4"/>
      <c r="H14" s="4">
        <v>16.510000000000002</v>
      </c>
      <c r="I14" s="4"/>
      <c r="J14" s="4"/>
      <c r="K14" s="4"/>
      <c r="L14" s="4">
        <v>1.57</v>
      </c>
      <c r="M14" s="4">
        <v>0</v>
      </c>
      <c r="N14" s="4"/>
      <c r="O14" s="4"/>
      <c r="P14" s="4">
        <v>30.08</v>
      </c>
      <c r="Q14" s="4">
        <v>0</v>
      </c>
      <c r="R14" s="4"/>
      <c r="S14" s="4"/>
      <c r="T14" s="4">
        <v>31.4</v>
      </c>
      <c r="U14" s="4">
        <v>0</v>
      </c>
      <c r="V14" s="4"/>
      <c r="W14" s="4"/>
      <c r="X14" s="4">
        <v>15</v>
      </c>
      <c r="Y14" s="4">
        <v>15</v>
      </c>
      <c r="Z14" s="4"/>
      <c r="AA14" s="4"/>
      <c r="AB14" s="4">
        <v>5</v>
      </c>
      <c r="AC14" s="4">
        <v>40</v>
      </c>
      <c r="AD14" s="4"/>
      <c r="AE14" s="4"/>
      <c r="AF14" s="4">
        <v>6</v>
      </c>
      <c r="AG14" s="4">
        <v>21</v>
      </c>
      <c r="AH14" s="4"/>
      <c r="AI14" s="4"/>
      <c r="AJ14" s="4">
        <v>37</v>
      </c>
      <c r="AK14" s="4">
        <v>0</v>
      </c>
      <c r="AL14" s="4"/>
      <c r="AM14" s="4"/>
      <c r="AN14" s="4" t="s">
        <v>45</v>
      </c>
      <c r="AO14" s="29">
        <f t="shared" si="3"/>
        <v>76</v>
      </c>
      <c r="AP14" s="82" t="s">
        <v>62</v>
      </c>
      <c r="AQ14" s="101">
        <f t="shared" si="1"/>
        <v>0</v>
      </c>
      <c r="AR14" s="77"/>
      <c r="AS14" s="70">
        <f t="shared" si="2"/>
        <v>-76</v>
      </c>
      <c r="AT14" s="72" t="s">
        <v>71</v>
      </c>
    </row>
    <row r="15" spans="1:47" x14ac:dyDescent="0.25">
      <c r="A15" s="4" t="s">
        <v>61</v>
      </c>
      <c r="B15" s="27" t="s">
        <v>12</v>
      </c>
      <c r="C15" s="31">
        <v>2004</v>
      </c>
      <c r="D15" s="31">
        <v>4.72</v>
      </c>
      <c r="E15" s="31">
        <v>79</v>
      </c>
      <c r="F15" s="32">
        <v>4.59</v>
      </c>
      <c r="G15" s="27">
        <v>99</v>
      </c>
      <c r="H15" s="31">
        <v>15.21</v>
      </c>
      <c r="I15" s="31">
        <v>-61</v>
      </c>
      <c r="J15" s="31">
        <v>15.38</v>
      </c>
      <c r="K15" s="27">
        <v>-78</v>
      </c>
      <c r="L15" s="31">
        <v>2.02</v>
      </c>
      <c r="M15" s="31">
        <v>57</v>
      </c>
      <c r="N15" s="31">
        <v>1.8</v>
      </c>
      <c r="O15" s="27">
        <v>17</v>
      </c>
      <c r="P15" s="31">
        <v>22.1</v>
      </c>
      <c r="Q15" s="31">
        <v>107</v>
      </c>
      <c r="R15" s="31">
        <f>10.74+12.52</f>
        <v>23.259999999999998</v>
      </c>
      <c r="S15" s="27">
        <v>76</v>
      </c>
      <c r="T15" s="31">
        <v>38.5</v>
      </c>
      <c r="U15" s="31">
        <v>10</v>
      </c>
      <c r="V15" s="31">
        <v>37.299999999999997</v>
      </c>
      <c r="W15" s="27">
        <v>2</v>
      </c>
      <c r="X15" s="31">
        <v>24</v>
      </c>
      <c r="Y15" s="31">
        <v>42</v>
      </c>
      <c r="Z15" s="31">
        <v>37</v>
      </c>
      <c r="AA15" s="27">
        <v>81</v>
      </c>
      <c r="AB15" s="31">
        <v>5</v>
      </c>
      <c r="AC15" s="31">
        <v>40</v>
      </c>
      <c r="AD15" s="31">
        <v>5</v>
      </c>
      <c r="AE15" s="27">
        <v>40</v>
      </c>
      <c r="AF15" s="31">
        <v>14</v>
      </c>
      <c r="AG15" s="31">
        <v>77</v>
      </c>
      <c r="AH15" s="31">
        <v>13</v>
      </c>
      <c r="AI15" s="27">
        <v>70</v>
      </c>
      <c r="AJ15" s="31">
        <v>44</v>
      </c>
      <c r="AK15" s="31">
        <v>0</v>
      </c>
      <c r="AL15" s="31">
        <v>63</v>
      </c>
      <c r="AM15" s="27">
        <v>87</v>
      </c>
      <c r="AN15" s="31" t="s">
        <v>45</v>
      </c>
      <c r="AO15" s="29">
        <f>E15+I15+U15+M15+Q15+Y15+AC15+AG15+AK15</f>
        <v>351</v>
      </c>
      <c r="AP15" s="65" t="s">
        <v>61</v>
      </c>
      <c r="AQ15" s="99">
        <f t="shared" si="1"/>
        <v>394</v>
      </c>
      <c r="AR15" s="76" t="s">
        <v>61</v>
      </c>
      <c r="AS15" s="68"/>
      <c r="AT15" s="72" t="s">
        <v>71</v>
      </c>
    </row>
    <row r="16" spans="1:47" s="26" customFormat="1" x14ac:dyDescent="0.25">
      <c r="A16" s="27" t="s">
        <v>70</v>
      </c>
      <c r="B16" s="27" t="s">
        <v>72</v>
      </c>
      <c r="C16" s="27">
        <v>2004</v>
      </c>
      <c r="D16" s="27">
        <v>6.62</v>
      </c>
      <c r="E16" s="27">
        <v>0</v>
      </c>
      <c r="F16" s="28">
        <v>5.38</v>
      </c>
      <c r="G16" s="27">
        <v>0</v>
      </c>
      <c r="H16" s="27">
        <v>17.16</v>
      </c>
      <c r="I16" s="27">
        <v>-100</v>
      </c>
      <c r="J16" s="27">
        <v>14.52</v>
      </c>
      <c r="K16" s="27">
        <v>-32</v>
      </c>
      <c r="L16" s="27">
        <v>1.35</v>
      </c>
      <c r="M16" s="27">
        <v>0</v>
      </c>
      <c r="N16" s="27">
        <v>1.4</v>
      </c>
      <c r="O16" s="27">
        <v>0</v>
      </c>
      <c r="P16" s="27">
        <v>26.84</v>
      </c>
      <c r="Q16" s="27">
        <v>0</v>
      </c>
      <c r="R16" s="27">
        <f>11.92+12.32</f>
        <v>24.240000000000002</v>
      </c>
      <c r="S16" s="27">
        <v>47</v>
      </c>
      <c r="T16" s="27">
        <v>33.1</v>
      </c>
      <c r="U16" s="27">
        <v>0</v>
      </c>
      <c r="V16" s="27">
        <v>33.4</v>
      </c>
      <c r="W16" s="27">
        <v>0</v>
      </c>
      <c r="X16" s="27">
        <v>20</v>
      </c>
      <c r="Y16" s="27">
        <v>30</v>
      </c>
      <c r="Z16" s="27">
        <v>19</v>
      </c>
      <c r="AA16" s="27">
        <v>27</v>
      </c>
      <c r="AB16" s="27">
        <v>0</v>
      </c>
      <c r="AC16" s="27">
        <v>0</v>
      </c>
      <c r="AD16" s="27">
        <v>0</v>
      </c>
      <c r="AE16" s="27">
        <v>0</v>
      </c>
      <c r="AF16" s="27">
        <v>4</v>
      </c>
      <c r="AG16" s="27">
        <v>0</v>
      </c>
      <c r="AH16" s="27">
        <v>8</v>
      </c>
      <c r="AI16" s="27">
        <v>35</v>
      </c>
      <c r="AJ16" s="27">
        <v>50</v>
      </c>
      <c r="AK16" s="27">
        <v>0</v>
      </c>
      <c r="AL16" s="27">
        <v>50</v>
      </c>
      <c r="AM16" s="27">
        <v>0</v>
      </c>
      <c r="AN16" s="23" t="s">
        <v>45</v>
      </c>
      <c r="AO16" s="29">
        <f t="shared" si="3"/>
        <v>-70</v>
      </c>
      <c r="AP16" s="65" t="s">
        <v>70</v>
      </c>
      <c r="AQ16" s="99">
        <f t="shared" ref="AQ16:AQ26" si="4">AM16+AI16+AE16+AA16+W16+S16+O16+K16+G16</f>
        <v>77</v>
      </c>
      <c r="AR16" s="76" t="s">
        <v>64</v>
      </c>
      <c r="AS16" s="68">
        <f t="shared" ref="AS16:AS26" si="5">AQ16-AO16</f>
        <v>147</v>
      </c>
      <c r="AT16" s="72" t="s">
        <v>71</v>
      </c>
      <c r="AU16" s="11"/>
    </row>
    <row r="17" spans="1:47" x14ac:dyDescent="0.25">
      <c r="A17" s="4" t="s">
        <v>69</v>
      </c>
      <c r="B17" s="4" t="s">
        <v>9</v>
      </c>
      <c r="C17" s="4">
        <v>2004</v>
      </c>
      <c r="D17" s="4">
        <v>5.29</v>
      </c>
      <c r="E17" s="4">
        <v>0</v>
      </c>
      <c r="F17" s="15"/>
      <c r="G17" s="4"/>
      <c r="H17" s="4">
        <v>17.3</v>
      </c>
      <c r="I17" s="4">
        <v>-100</v>
      </c>
      <c r="J17" s="4"/>
      <c r="K17" s="4"/>
      <c r="L17" s="4">
        <v>1.71</v>
      </c>
      <c r="M17" s="4">
        <v>1</v>
      </c>
      <c r="N17" s="4"/>
      <c r="O17" s="4"/>
      <c r="P17" s="4">
        <v>25.19</v>
      </c>
      <c r="Q17" s="4">
        <v>22</v>
      </c>
      <c r="R17" s="4"/>
      <c r="S17" s="4"/>
      <c r="T17" s="4">
        <v>36.6</v>
      </c>
      <c r="U17" s="4">
        <v>0</v>
      </c>
      <c r="V17" s="4"/>
      <c r="W17" s="4"/>
      <c r="X17" s="4">
        <v>14</v>
      </c>
      <c r="Y17" s="4">
        <v>12</v>
      </c>
      <c r="Z17" s="4"/>
      <c r="AA17" s="4"/>
      <c r="AB17" s="4">
        <v>0</v>
      </c>
      <c r="AC17" s="4">
        <v>0</v>
      </c>
      <c r="AD17" s="4"/>
      <c r="AE17" s="4"/>
      <c r="AF17" s="4">
        <v>11</v>
      </c>
      <c r="AG17" s="4">
        <v>56</v>
      </c>
      <c r="AH17" s="4"/>
      <c r="AI17" s="4"/>
      <c r="AJ17" s="4">
        <v>45</v>
      </c>
      <c r="AK17" s="4">
        <v>0</v>
      </c>
      <c r="AL17" s="4"/>
      <c r="AM17" s="4"/>
      <c r="AN17" s="4" t="s">
        <v>45</v>
      </c>
      <c r="AO17" s="29">
        <f t="shared" si="3"/>
        <v>-9</v>
      </c>
      <c r="AP17" s="65" t="s">
        <v>69</v>
      </c>
      <c r="AQ17" s="99">
        <f t="shared" si="4"/>
        <v>0</v>
      </c>
      <c r="AR17" s="76"/>
      <c r="AS17" s="68">
        <f t="shared" si="5"/>
        <v>9</v>
      </c>
      <c r="AT17" s="72" t="s">
        <v>71</v>
      </c>
    </row>
    <row r="18" spans="1:47" x14ac:dyDescent="0.25">
      <c r="A18" s="4" t="s">
        <v>73</v>
      </c>
      <c r="B18" s="4" t="s">
        <v>18</v>
      </c>
      <c r="C18" s="4">
        <v>2005</v>
      </c>
      <c r="D18" s="4">
        <v>5.43</v>
      </c>
      <c r="E18" s="4">
        <v>0</v>
      </c>
      <c r="F18" s="15"/>
      <c r="G18" s="4"/>
      <c r="H18" s="4" t="s">
        <v>36</v>
      </c>
      <c r="I18" s="4"/>
      <c r="J18" s="4"/>
      <c r="K18" s="4"/>
      <c r="L18" s="4">
        <v>1.66</v>
      </c>
      <c r="M18" s="4">
        <v>0</v>
      </c>
      <c r="N18" s="4"/>
      <c r="O18" s="4"/>
      <c r="P18" s="4"/>
      <c r="Q18" s="4"/>
      <c r="R18" s="4"/>
      <c r="S18" s="4"/>
      <c r="T18" s="4">
        <v>29</v>
      </c>
      <c r="U18" s="4">
        <v>0</v>
      </c>
      <c r="V18" s="4"/>
      <c r="W18" s="4"/>
      <c r="X18" s="4">
        <v>6</v>
      </c>
      <c r="Y18" s="4">
        <v>0</v>
      </c>
      <c r="Z18" s="4"/>
      <c r="AA18" s="4"/>
      <c r="AB18" s="4">
        <v>4</v>
      </c>
      <c r="AC18" s="4">
        <v>32</v>
      </c>
      <c r="AD18" s="4"/>
      <c r="AE18" s="4"/>
      <c r="AF18" s="4">
        <v>2</v>
      </c>
      <c r="AG18" s="4">
        <v>0</v>
      </c>
      <c r="AH18" s="4"/>
      <c r="AI18" s="4"/>
      <c r="AJ18" s="4">
        <v>24</v>
      </c>
      <c r="AK18" s="4">
        <v>0</v>
      </c>
      <c r="AL18" s="4"/>
      <c r="AM18" s="4"/>
      <c r="AN18" s="4" t="s">
        <v>44</v>
      </c>
      <c r="AO18" s="29">
        <f t="shared" si="3"/>
        <v>32</v>
      </c>
      <c r="AP18" s="65" t="s">
        <v>73</v>
      </c>
      <c r="AQ18" s="99">
        <f t="shared" si="4"/>
        <v>0</v>
      </c>
      <c r="AR18" s="76"/>
      <c r="AS18" s="68">
        <f t="shared" si="5"/>
        <v>-32</v>
      </c>
      <c r="AT18" s="72" t="s">
        <v>71</v>
      </c>
    </row>
    <row r="19" spans="1:47" s="26" customFormat="1" ht="18" customHeight="1" x14ac:dyDescent="0.25">
      <c r="B19" s="27" t="s">
        <v>76</v>
      </c>
      <c r="C19" s="27">
        <v>2005</v>
      </c>
      <c r="D19" s="27">
        <v>4.83</v>
      </c>
      <c r="E19" s="27">
        <v>3</v>
      </c>
      <c r="F19" s="28">
        <v>4.8600000000000003</v>
      </c>
      <c r="G19" s="28">
        <v>58</v>
      </c>
      <c r="H19" s="27">
        <v>15.15</v>
      </c>
      <c r="I19" s="27"/>
      <c r="J19" s="27">
        <v>3.27</v>
      </c>
      <c r="K19" s="27"/>
      <c r="L19" s="27"/>
      <c r="M19" s="27"/>
      <c r="N19" s="27">
        <v>1.6</v>
      </c>
      <c r="O19" s="27">
        <v>0</v>
      </c>
      <c r="P19" s="27"/>
      <c r="Q19" s="27"/>
      <c r="R19" s="27"/>
      <c r="S19" s="27"/>
      <c r="T19" s="27"/>
      <c r="U19" s="27"/>
      <c r="V19" s="27">
        <v>35.299999999999997</v>
      </c>
      <c r="W19" s="27">
        <v>0</v>
      </c>
      <c r="X19" s="27">
        <v>30</v>
      </c>
      <c r="Y19" s="27"/>
      <c r="Z19" s="27">
        <v>11</v>
      </c>
      <c r="AA19" s="27">
        <v>3</v>
      </c>
      <c r="AB19" s="27">
        <v>3</v>
      </c>
      <c r="AC19" s="27"/>
      <c r="AD19" s="27">
        <v>0</v>
      </c>
      <c r="AE19" s="27">
        <v>0</v>
      </c>
      <c r="AF19" s="27">
        <v>10</v>
      </c>
      <c r="AG19" s="27">
        <v>15</v>
      </c>
      <c r="AH19" s="27">
        <v>2</v>
      </c>
      <c r="AI19" s="27">
        <v>0</v>
      </c>
      <c r="AJ19" s="27"/>
      <c r="AK19" s="27"/>
      <c r="AL19" s="27">
        <v>35</v>
      </c>
      <c r="AM19" s="27">
        <v>0</v>
      </c>
      <c r="AN19" s="23"/>
      <c r="AO19" s="29">
        <f t="shared" si="3"/>
        <v>18</v>
      </c>
      <c r="AP19" s="65"/>
      <c r="AQ19" s="99">
        <f t="shared" si="4"/>
        <v>61</v>
      </c>
      <c r="AR19" s="76" t="s">
        <v>57</v>
      </c>
      <c r="AS19" s="68">
        <f t="shared" si="5"/>
        <v>43</v>
      </c>
      <c r="AT19" s="72" t="s">
        <v>71</v>
      </c>
      <c r="AU19" s="11"/>
    </row>
    <row r="20" spans="1:47" x14ac:dyDescent="0.25">
      <c r="A20" s="4" t="s">
        <v>58</v>
      </c>
      <c r="B20" s="4" t="s">
        <v>20</v>
      </c>
      <c r="C20" s="4">
        <v>2006</v>
      </c>
      <c r="D20" s="4">
        <v>5.27</v>
      </c>
      <c r="E20" s="4">
        <v>0</v>
      </c>
      <c r="F20" s="15"/>
      <c r="G20" s="4"/>
      <c r="H20" s="4">
        <v>3.44</v>
      </c>
      <c r="I20" s="4"/>
      <c r="J20" s="4"/>
      <c r="K20" s="4"/>
      <c r="L20" s="4">
        <v>1.37</v>
      </c>
      <c r="M20" s="4">
        <v>0</v>
      </c>
      <c r="N20" s="4"/>
      <c r="O20" s="4"/>
      <c r="P20" s="4">
        <v>24.29</v>
      </c>
      <c r="Q20" s="4">
        <v>46</v>
      </c>
      <c r="R20" s="4"/>
      <c r="S20" s="4"/>
      <c r="T20" s="4">
        <v>31.4</v>
      </c>
      <c r="U20" s="4">
        <v>0</v>
      </c>
      <c r="V20" s="4"/>
      <c r="W20" s="4"/>
      <c r="X20" s="4"/>
      <c r="Y20" s="4"/>
      <c r="Z20" s="4"/>
      <c r="AA20" s="4"/>
      <c r="AB20" s="4">
        <v>2</v>
      </c>
      <c r="AC20" s="4">
        <v>16</v>
      </c>
      <c r="AD20" s="4"/>
      <c r="AE20" s="4"/>
      <c r="AF20" s="4">
        <v>1</v>
      </c>
      <c r="AG20" s="4">
        <v>0</v>
      </c>
      <c r="AH20" s="4"/>
      <c r="AI20" s="4"/>
      <c r="AJ20" s="4">
        <v>32</v>
      </c>
      <c r="AK20" s="4">
        <v>0</v>
      </c>
      <c r="AL20" s="4"/>
      <c r="AM20" s="4"/>
      <c r="AN20" s="4" t="s">
        <v>44</v>
      </c>
      <c r="AO20" s="29">
        <f t="shared" si="3"/>
        <v>62</v>
      </c>
      <c r="AP20" s="65" t="s">
        <v>58</v>
      </c>
      <c r="AQ20" s="99">
        <f t="shared" si="4"/>
        <v>0</v>
      </c>
      <c r="AR20" s="76"/>
      <c r="AS20" s="68">
        <f t="shared" si="5"/>
        <v>-62</v>
      </c>
      <c r="AT20" s="72" t="s">
        <v>71</v>
      </c>
    </row>
    <row r="21" spans="1:47" x14ac:dyDescent="0.25">
      <c r="A21" s="4" t="s">
        <v>67</v>
      </c>
      <c r="B21" s="4" t="s">
        <v>14</v>
      </c>
      <c r="C21" s="4">
        <v>2006</v>
      </c>
      <c r="D21" s="4">
        <v>5.85</v>
      </c>
      <c r="E21" s="4">
        <v>0</v>
      </c>
      <c r="F21" s="15"/>
      <c r="G21" s="4"/>
      <c r="H21" s="4">
        <v>3.36</v>
      </c>
      <c r="I21" s="4"/>
      <c r="J21" s="4"/>
      <c r="K21" s="4"/>
      <c r="L21" s="4">
        <v>1.41</v>
      </c>
      <c r="M21" s="4">
        <v>0</v>
      </c>
      <c r="N21" s="4"/>
      <c r="O21" s="4"/>
      <c r="P21" s="4">
        <v>24.74</v>
      </c>
      <c r="Q21" s="4">
        <v>34</v>
      </c>
      <c r="R21" s="4"/>
      <c r="S21" s="4"/>
      <c r="T21" s="4">
        <v>30.5</v>
      </c>
      <c r="U21" s="4">
        <v>0</v>
      </c>
      <c r="V21" s="4"/>
      <c r="W21" s="4"/>
      <c r="X21" s="4">
        <v>16</v>
      </c>
      <c r="Y21" s="4">
        <v>18</v>
      </c>
      <c r="Z21" s="4"/>
      <c r="AA21" s="4"/>
      <c r="AB21" s="4">
        <v>0</v>
      </c>
      <c r="AC21" s="4">
        <v>0</v>
      </c>
      <c r="AD21" s="4"/>
      <c r="AE21" s="4"/>
      <c r="AF21" s="4">
        <v>1</v>
      </c>
      <c r="AG21" s="4">
        <v>0</v>
      </c>
      <c r="AH21" s="4"/>
      <c r="AI21" s="4"/>
      <c r="AJ21" s="4">
        <v>24</v>
      </c>
      <c r="AK21" s="4">
        <v>0</v>
      </c>
      <c r="AL21" s="4"/>
      <c r="AM21" s="4"/>
      <c r="AN21" s="4" t="s">
        <v>44</v>
      </c>
      <c r="AO21" s="29">
        <f t="shared" si="3"/>
        <v>52</v>
      </c>
      <c r="AP21" s="65" t="s">
        <v>67</v>
      </c>
      <c r="AQ21" s="99">
        <f t="shared" si="4"/>
        <v>0</v>
      </c>
      <c r="AR21" s="76"/>
      <c r="AS21" s="68">
        <f t="shared" si="5"/>
        <v>-52</v>
      </c>
      <c r="AT21" s="72" t="s">
        <v>71</v>
      </c>
    </row>
    <row r="22" spans="1:47" s="26" customFormat="1" x14ac:dyDescent="0.25">
      <c r="A22" s="23" t="s">
        <v>60</v>
      </c>
      <c r="B22" s="27" t="s">
        <v>16</v>
      </c>
      <c r="C22" s="27">
        <v>2007</v>
      </c>
      <c r="D22" s="27">
        <v>5.07</v>
      </c>
      <c r="E22" s="27">
        <v>27</v>
      </c>
      <c r="F22" s="28">
        <v>5.04</v>
      </c>
      <c r="G22" s="27">
        <v>31</v>
      </c>
      <c r="H22" s="27">
        <v>3.13</v>
      </c>
      <c r="I22" s="27"/>
      <c r="J22" s="27">
        <v>3.13</v>
      </c>
      <c r="K22" s="27"/>
      <c r="L22" s="27">
        <v>1.67</v>
      </c>
      <c r="M22" s="27">
        <v>0</v>
      </c>
      <c r="N22" s="27">
        <v>1.56</v>
      </c>
      <c r="O22" s="27">
        <v>0</v>
      </c>
      <c r="P22" s="27">
        <v>26.39</v>
      </c>
      <c r="Q22" s="27">
        <v>0</v>
      </c>
      <c r="R22" s="27">
        <f>12.16</f>
        <v>12.16</v>
      </c>
      <c r="S22" s="27"/>
      <c r="T22" s="27">
        <v>31.3</v>
      </c>
      <c r="U22" s="27">
        <v>0</v>
      </c>
      <c r="V22" s="27">
        <v>32.6</v>
      </c>
      <c r="W22" s="27">
        <v>0</v>
      </c>
      <c r="X22" s="27">
        <v>40</v>
      </c>
      <c r="Y22" s="27">
        <v>90</v>
      </c>
      <c r="Z22" s="27">
        <v>23</v>
      </c>
      <c r="AA22" s="27">
        <v>39</v>
      </c>
      <c r="AB22" s="27">
        <v>6</v>
      </c>
      <c r="AC22" s="27">
        <v>48</v>
      </c>
      <c r="AD22" s="27">
        <v>8</v>
      </c>
      <c r="AE22" s="27">
        <v>64</v>
      </c>
      <c r="AF22" s="27">
        <v>3</v>
      </c>
      <c r="AG22" s="27">
        <v>0</v>
      </c>
      <c r="AH22" s="27">
        <v>2</v>
      </c>
      <c r="AI22" s="27">
        <v>0</v>
      </c>
      <c r="AJ22" s="27">
        <v>31</v>
      </c>
      <c r="AK22" s="27">
        <v>0</v>
      </c>
      <c r="AL22" s="27">
        <v>52</v>
      </c>
      <c r="AM22" s="27">
        <v>13</v>
      </c>
      <c r="AN22" s="27" t="s">
        <v>44</v>
      </c>
      <c r="AO22" s="29">
        <f t="shared" si="3"/>
        <v>165</v>
      </c>
      <c r="AP22" s="65" t="s">
        <v>60</v>
      </c>
      <c r="AQ22" s="100">
        <f t="shared" si="4"/>
        <v>147</v>
      </c>
      <c r="AR22" s="76" t="s">
        <v>60</v>
      </c>
      <c r="AS22" s="69">
        <f t="shared" si="5"/>
        <v>-18</v>
      </c>
      <c r="AT22" s="72" t="s">
        <v>71</v>
      </c>
      <c r="AU22" s="11"/>
    </row>
    <row r="23" spans="1:47" s="26" customFormat="1" x14ac:dyDescent="0.25">
      <c r="A23" s="27" t="s">
        <v>57</v>
      </c>
      <c r="B23" s="27" t="s">
        <v>15</v>
      </c>
      <c r="C23" s="27">
        <v>2007</v>
      </c>
      <c r="D23" s="27">
        <v>5.46</v>
      </c>
      <c r="E23" s="27">
        <v>0</v>
      </c>
      <c r="F23" s="28">
        <v>5.28</v>
      </c>
      <c r="G23" s="27">
        <v>0</v>
      </c>
      <c r="H23" s="27">
        <v>3.26</v>
      </c>
      <c r="I23" s="27"/>
      <c r="J23" s="27">
        <v>3.3</v>
      </c>
      <c r="K23" s="27"/>
      <c r="L23" s="27">
        <v>1.38</v>
      </c>
      <c r="M23" s="27">
        <v>0</v>
      </c>
      <c r="N23" s="27">
        <v>1.47</v>
      </c>
      <c r="O23" s="27">
        <v>0</v>
      </c>
      <c r="P23" s="27">
        <v>26.35</v>
      </c>
      <c r="Q23" s="27">
        <v>0</v>
      </c>
      <c r="R23" s="27">
        <f>13.18</f>
        <v>13.18</v>
      </c>
      <c r="S23" s="27"/>
      <c r="T23" s="27">
        <v>27.1</v>
      </c>
      <c r="U23" s="27">
        <v>0</v>
      </c>
      <c r="V23" s="27">
        <v>31</v>
      </c>
      <c r="W23" s="27">
        <v>0</v>
      </c>
      <c r="X23" s="27">
        <v>17</v>
      </c>
      <c r="Y23" s="27">
        <v>21</v>
      </c>
      <c r="Z23" s="27">
        <v>19</v>
      </c>
      <c r="AA23" s="27">
        <v>27</v>
      </c>
      <c r="AB23" s="27">
        <v>5</v>
      </c>
      <c r="AC23" s="27">
        <v>40</v>
      </c>
      <c r="AD23" s="27">
        <v>5</v>
      </c>
      <c r="AE23" s="27">
        <v>40</v>
      </c>
      <c r="AF23" s="27">
        <v>8</v>
      </c>
      <c r="AG23" s="27">
        <v>35</v>
      </c>
      <c r="AH23" s="27">
        <v>6</v>
      </c>
      <c r="AI23" s="27">
        <v>21</v>
      </c>
      <c r="AJ23" s="27">
        <v>35</v>
      </c>
      <c r="AK23" s="27">
        <v>0</v>
      </c>
      <c r="AL23" s="27">
        <v>49</v>
      </c>
      <c r="AM23" s="27">
        <v>0</v>
      </c>
      <c r="AN23" s="23" t="s">
        <v>44</v>
      </c>
      <c r="AO23" s="29">
        <f t="shared" si="3"/>
        <v>96</v>
      </c>
      <c r="AP23" s="65" t="s">
        <v>57</v>
      </c>
      <c r="AQ23" s="100">
        <f t="shared" si="4"/>
        <v>88</v>
      </c>
      <c r="AR23" s="76" t="s">
        <v>63</v>
      </c>
      <c r="AS23" s="69">
        <f t="shared" si="5"/>
        <v>-8</v>
      </c>
      <c r="AT23" s="72" t="s">
        <v>71</v>
      </c>
      <c r="AU23" s="11"/>
    </row>
    <row r="24" spans="1:47" s="26" customFormat="1" x14ac:dyDescent="0.25">
      <c r="A24" s="27" t="s">
        <v>68</v>
      </c>
      <c r="B24" s="27" t="s">
        <v>21</v>
      </c>
      <c r="C24" s="27">
        <v>2007</v>
      </c>
      <c r="D24" s="27">
        <v>5.8</v>
      </c>
      <c r="E24" s="27">
        <v>0</v>
      </c>
      <c r="F24" s="28">
        <v>5.61</v>
      </c>
      <c r="G24" s="27">
        <v>0</v>
      </c>
      <c r="H24" s="27">
        <v>4.03</v>
      </c>
      <c r="I24" s="27"/>
      <c r="J24" s="27">
        <v>3.5</v>
      </c>
      <c r="K24" s="27"/>
      <c r="L24" s="27"/>
      <c r="M24" s="27"/>
      <c r="N24" s="27">
        <v>1.25</v>
      </c>
      <c r="O24" s="27">
        <v>0</v>
      </c>
      <c r="P24" s="27"/>
      <c r="Q24" s="27"/>
      <c r="R24" s="27">
        <f>18.23+16.11</f>
        <v>34.340000000000003</v>
      </c>
      <c r="S24" s="27">
        <v>0</v>
      </c>
      <c r="T24" s="27"/>
      <c r="U24" s="27"/>
      <c r="V24" s="27">
        <v>29</v>
      </c>
      <c r="W24" s="27">
        <v>0</v>
      </c>
      <c r="X24" s="27">
        <v>11</v>
      </c>
      <c r="Y24" s="27">
        <v>3</v>
      </c>
      <c r="Z24" s="27">
        <v>12</v>
      </c>
      <c r="AA24" s="27">
        <v>6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3</v>
      </c>
      <c r="AI24" s="27">
        <v>0</v>
      </c>
      <c r="AJ24" s="27"/>
      <c r="AK24" s="27"/>
      <c r="AL24" s="27">
        <v>47</v>
      </c>
      <c r="AM24" s="27">
        <v>0</v>
      </c>
      <c r="AN24" s="23" t="s">
        <v>44</v>
      </c>
      <c r="AO24" s="29">
        <f t="shared" si="3"/>
        <v>3</v>
      </c>
      <c r="AP24" s="65" t="s">
        <v>68</v>
      </c>
      <c r="AQ24" s="99">
        <f t="shared" si="4"/>
        <v>6</v>
      </c>
      <c r="AR24" s="76" t="s">
        <v>59</v>
      </c>
      <c r="AS24" s="68">
        <f t="shared" si="5"/>
        <v>3</v>
      </c>
      <c r="AT24" s="72" t="s">
        <v>71</v>
      </c>
      <c r="AU24" s="11"/>
    </row>
    <row r="25" spans="1:47" x14ac:dyDescent="0.25">
      <c r="A25" s="27" t="s">
        <v>21</v>
      </c>
      <c r="B25" s="4" t="s">
        <v>119</v>
      </c>
      <c r="C25" s="4">
        <v>2008</v>
      </c>
      <c r="D25" s="4">
        <v>5.62</v>
      </c>
      <c r="E25" s="4">
        <v>0</v>
      </c>
      <c r="F25" s="15"/>
      <c r="G25" s="4"/>
      <c r="H25" s="4">
        <v>3.29</v>
      </c>
      <c r="I25" s="4"/>
      <c r="J25" s="4"/>
      <c r="K25" s="4"/>
      <c r="L25" s="4">
        <v>1.46</v>
      </c>
      <c r="M25" s="4">
        <v>0</v>
      </c>
      <c r="N25" s="4"/>
      <c r="O25" s="4"/>
      <c r="P25" s="4">
        <v>30.66</v>
      </c>
      <c r="Q25" s="4">
        <v>0</v>
      </c>
      <c r="R25" s="4"/>
      <c r="S25" s="4"/>
      <c r="T25" s="4">
        <v>29.1</v>
      </c>
      <c r="U25" s="4">
        <v>0</v>
      </c>
      <c r="V25" s="4"/>
      <c r="W25" s="4"/>
      <c r="X25" s="4">
        <v>29</v>
      </c>
      <c r="Y25" s="4">
        <v>57</v>
      </c>
      <c r="Z25" s="4"/>
      <c r="AA25" s="4"/>
      <c r="AB25" s="4">
        <v>5</v>
      </c>
      <c r="AC25" s="4">
        <v>40</v>
      </c>
      <c r="AD25" s="4"/>
      <c r="AE25" s="4"/>
      <c r="AF25" s="4">
        <v>12</v>
      </c>
      <c r="AG25" s="4">
        <v>63</v>
      </c>
      <c r="AH25" s="4"/>
      <c r="AI25" s="4"/>
      <c r="AJ25" s="4">
        <v>31</v>
      </c>
      <c r="AK25" s="4">
        <v>0</v>
      </c>
      <c r="AL25" s="4"/>
      <c r="AM25" s="4"/>
      <c r="AN25" s="4" t="s">
        <v>44</v>
      </c>
      <c r="AO25" s="29">
        <f t="shared" si="3"/>
        <v>160</v>
      </c>
      <c r="AP25" s="65" t="s">
        <v>63</v>
      </c>
      <c r="AQ25" s="99">
        <f t="shared" si="4"/>
        <v>0</v>
      </c>
      <c r="AR25" s="76"/>
      <c r="AS25" s="68">
        <f t="shared" si="5"/>
        <v>-160</v>
      </c>
      <c r="AT25" s="72" t="s">
        <v>71</v>
      </c>
    </row>
    <row r="26" spans="1:47" x14ac:dyDescent="0.25">
      <c r="A26" s="4" t="s">
        <v>64</v>
      </c>
      <c r="B26" s="4" t="s">
        <v>22</v>
      </c>
      <c r="C26" s="4">
        <v>2008</v>
      </c>
      <c r="D26" s="4">
        <v>5.69</v>
      </c>
      <c r="E26" s="4">
        <v>0</v>
      </c>
      <c r="F26" s="15"/>
      <c r="G26" s="4"/>
      <c r="H26" s="4">
        <v>4.0599999999999996</v>
      </c>
      <c r="I26" s="4"/>
      <c r="J26" s="4"/>
      <c r="K26" s="4"/>
      <c r="L26" s="4">
        <v>1.36</v>
      </c>
      <c r="M26" s="4">
        <v>0</v>
      </c>
      <c r="N26" s="4"/>
      <c r="O26" s="4"/>
      <c r="P26" s="4">
        <v>38.869999999999997</v>
      </c>
      <c r="Q26" s="4">
        <v>0</v>
      </c>
      <c r="R26" s="4"/>
      <c r="S26" s="4"/>
      <c r="T26" s="4">
        <v>26.7</v>
      </c>
      <c r="U26" s="4">
        <v>0</v>
      </c>
      <c r="V26" s="4"/>
      <c r="W26" s="4"/>
      <c r="X26" s="4">
        <v>16</v>
      </c>
      <c r="Y26" s="4">
        <v>18</v>
      </c>
      <c r="Z26" s="4"/>
      <c r="AA26" s="4"/>
      <c r="AB26" s="4">
        <v>0</v>
      </c>
      <c r="AC26" s="4">
        <v>0</v>
      </c>
      <c r="AD26" s="4"/>
      <c r="AE26" s="4"/>
      <c r="AF26" s="4">
        <v>15</v>
      </c>
      <c r="AG26" s="4">
        <v>84</v>
      </c>
      <c r="AH26" s="4"/>
      <c r="AI26" s="4"/>
      <c r="AJ26" s="4">
        <v>22</v>
      </c>
      <c r="AK26" s="4">
        <v>0</v>
      </c>
      <c r="AL26" s="4"/>
      <c r="AM26" s="4"/>
      <c r="AN26" s="4" t="s">
        <v>44</v>
      </c>
      <c r="AO26" s="29">
        <f t="shared" si="3"/>
        <v>102</v>
      </c>
      <c r="AP26" s="65" t="s">
        <v>64</v>
      </c>
      <c r="AQ26" s="99">
        <f t="shared" si="4"/>
        <v>0</v>
      </c>
      <c r="AR26" s="76"/>
      <c r="AS26" s="68">
        <f t="shared" si="5"/>
        <v>-102</v>
      </c>
      <c r="AT26" s="72" t="s">
        <v>71</v>
      </c>
    </row>
    <row r="27" spans="1:47" x14ac:dyDescent="0.25">
      <c r="AO27" s="29">
        <f t="shared" si="3"/>
        <v>0</v>
      </c>
      <c r="AT27" s="102"/>
    </row>
    <row r="28" spans="1:47" s="26" customFormat="1" x14ac:dyDescent="0.25">
      <c r="B28" s="29" t="s">
        <v>78</v>
      </c>
      <c r="C28" s="29"/>
      <c r="D28" s="29"/>
      <c r="E28" s="29"/>
      <c r="F28" s="30">
        <v>5.35</v>
      </c>
      <c r="G28" s="29">
        <v>0</v>
      </c>
      <c r="H28" s="29"/>
      <c r="I28" s="29"/>
      <c r="J28" s="29">
        <v>15.57</v>
      </c>
      <c r="K28" s="29">
        <v>-100</v>
      </c>
      <c r="L28" s="29"/>
      <c r="M28" s="29"/>
      <c r="N28" s="29">
        <v>1.64</v>
      </c>
      <c r="O28" s="29">
        <v>0</v>
      </c>
      <c r="P28" s="29"/>
      <c r="Q28" s="29"/>
      <c r="R28" s="29">
        <f>12.89+11.92</f>
        <v>24.810000000000002</v>
      </c>
      <c r="S28" s="29">
        <v>0</v>
      </c>
      <c r="T28" s="29"/>
      <c r="U28" s="29"/>
      <c r="V28" s="29">
        <v>39.200000000000003</v>
      </c>
      <c r="W28" s="29">
        <v>8</v>
      </c>
      <c r="X28" s="29"/>
      <c r="Y28" s="29"/>
      <c r="Z28" s="29">
        <v>14</v>
      </c>
      <c r="AA28" s="29"/>
      <c r="AB28" s="29"/>
      <c r="AC28" s="29"/>
      <c r="AD28" s="29">
        <v>0</v>
      </c>
      <c r="AE28" s="29">
        <v>0</v>
      </c>
      <c r="AF28" s="29"/>
      <c r="AG28" s="29"/>
      <c r="AH28" s="29">
        <v>1</v>
      </c>
      <c r="AI28" s="29">
        <v>0</v>
      </c>
      <c r="AJ28" s="29"/>
      <c r="AK28" s="29"/>
      <c r="AL28" s="29">
        <v>50</v>
      </c>
      <c r="AM28" s="29">
        <v>0</v>
      </c>
      <c r="AN28" s="22"/>
      <c r="AO28" s="29">
        <f t="shared" si="3"/>
        <v>0</v>
      </c>
      <c r="AP28" s="79"/>
      <c r="AQ28" s="99">
        <f t="shared" ref="AQ28:AQ40" si="6">AM28+AI28+AE28+AA28+W28+S28+O28+K28+G28</f>
        <v>-92</v>
      </c>
      <c r="AR28" s="76"/>
      <c r="AS28" s="69">
        <f t="shared" ref="AS28:AS40" si="7">AQ28-AO28</f>
        <v>-92</v>
      </c>
      <c r="AT28" s="66" t="s">
        <v>65</v>
      </c>
      <c r="AU28" s="11"/>
    </row>
    <row r="29" spans="1:47" s="26" customFormat="1" x14ac:dyDescent="0.25">
      <c r="B29" s="24" t="s">
        <v>79</v>
      </c>
      <c r="C29" s="24">
        <v>2001</v>
      </c>
      <c r="D29" s="24"/>
      <c r="E29" s="24"/>
      <c r="F29" s="25">
        <v>4.62</v>
      </c>
      <c r="G29" s="24">
        <v>94</v>
      </c>
      <c r="H29" s="24"/>
      <c r="I29" s="24"/>
      <c r="J29" s="24">
        <v>15.38</v>
      </c>
      <c r="K29" s="24">
        <v>-78</v>
      </c>
      <c r="L29" s="24"/>
      <c r="M29" s="24"/>
      <c r="N29" s="24">
        <v>1.85</v>
      </c>
      <c r="O29" s="24">
        <v>10</v>
      </c>
      <c r="P29" s="24"/>
      <c r="Q29" s="24"/>
      <c r="R29" s="24">
        <f>9.76+11.08</f>
        <v>20.84</v>
      </c>
      <c r="S29" s="24">
        <v>103</v>
      </c>
      <c r="T29" s="24"/>
      <c r="U29" s="24"/>
      <c r="V29" s="24">
        <v>43.7</v>
      </c>
      <c r="W29" s="24">
        <v>58</v>
      </c>
      <c r="X29" s="24"/>
      <c r="Y29" s="24"/>
      <c r="Z29" s="24">
        <v>28</v>
      </c>
      <c r="AA29" s="24">
        <v>54</v>
      </c>
      <c r="AB29" s="24"/>
      <c r="AC29" s="24"/>
      <c r="AD29" s="24">
        <v>0</v>
      </c>
      <c r="AE29" s="24">
        <v>0</v>
      </c>
      <c r="AF29" s="24"/>
      <c r="AG29" s="24"/>
      <c r="AH29" s="24">
        <v>8</v>
      </c>
      <c r="AI29" s="24">
        <v>21</v>
      </c>
      <c r="AJ29" s="24"/>
      <c r="AK29" s="24"/>
      <c r="AL29" s="24">
        <v>75</v>
      </c>
      <c r="AM29" s="24">
        <v>167</v>
      </c>
      <c r="AN29" s="41"/>
      <c r="AO29" s="29">
        <f t="shared" si="3"/>
        <v>0</v>
      </c>
      <c r="AP29" s="80"/>
      <c r="AQ29" s="99">
        <f t="shared" si="6"/>
        <v>429</v>
      </c>
      <c r="AR29" s="76" t="s">
        <v>56</v>
      </c>
      <c r="AS29" s="68">
        <f t="shared" si="7"/>
        <v>429</v>
      </c>
      <c r="AT29" s="73" t="s">
        <v>66</v>
      </c>
      <c r="AU29" s="11"/>
    </row>
    <row r="30" spans="1:47" s="26" customFormat="1" x14ac:dyDescent="0.25">
      <c r="A30" s="24" t="s">
        <v>56</v>
      </c>
      <c r="B30" s="24" t="s">
        <v>28</v>
      </c>
      <c r="C30" s="24">
        <v>2001</v>
      </c>
      <c r="D30" s="24">
        <v>4.8899999999999997</v>
      </c>
      <c r="E30" s="24">
        <v>54</v>
      </c>
      <c r="F30" s="25">
        <v>4.7</v>
      </c>
      <c r="G30" s="24">
        <v>82</v>
      </c>
      <c r="H30" s="24">
        <v>17.28</v>
      </c>
      <c r="I30" s="24">
        <v>-100</v>
      </c>
      <c r="J30" s="24">
        <v>15.48</v>
      </c>
      <c r="K30" s="24">
        <v>-88</v>
      </c>
      <c r="L30" s="24">
        <v>1.91</v>
      </c>
      <c r="M30" s="24">
        <v>19</v>
      </c>
      <c r="N30" s="24">
        <v>1.98</v>
      </c>
      <c r="O30" s="24">
        <v>32</v>
      </c>
      <c r="P30" s="24">
        <v>21.79</v>
      </c>
      <c r="Q30" s="24">
        <v>0</v>
      </c>
      <c r="R30" s="24">
        <f>10.81+10.28</f>
        <v>21.09</v>
      </c>
      <c r="S30" s="24">
        <v>13</v>
      </c>
      <c r="T30" s="24">
        <v>39.9</v>
      </c>
      <c r="U30" s="24">
        <v>12</v>
      </c>
      <c r="V30" s="24">
        <v>41.3</v>
      </c>
      <c r="W30" s="24"/>
      <c r="X30" s="24">
        <v>15</v>
      </c>
      <c r="Y30" s="24">
        <v>15</v>
      </c>
      <c r="Z30" s="24">
        <v>6</v>
      </c>
      <c r="AA30" s="24">
        <v>0</v>
      </c>
      <c r="AB30" s="24">
        <v>0</v>
      </c>
      <c r="AC30" s="24"/>
      <c r="AD30" s="40">
        <v>0</v>
      </c>
      <c r="AE30" s="24">
        <v>0</v>
      </c>
      <c r="AF30" s="24">
        <v>10</v>
      </c>
      <c r="AG30" s="24">
        <v>35</v>
      </c>
      <c r="AH30" s="24">
        <v>5</v>
      </c>
      <c r="AI30" s="24">
        <v>0</v>
      </c>
      <c r="AJ30" s="24">
        <v>40</v>
      </c>
      <c r="AK30" s="24">
        <v>0</v>
      </c>
      <c r="AL30" s="24">
        <v>50</v>
      </c>
      <c r="AM30" s="24">
        <v>0</v>
      </c>
      <c r="AN30" s="41" t="s">
        <v>45</v>
      </c>
      <c r="AO30" s="29">
        <f t="shared" si="3"/>
        <v>35</v>
      </c>
      <c r="AP30" s="80" t="s">
        <v>56</v>
      </c>
      <c r="AQ30" s="99">
        <f t="shared" si="6"/>
        <v>39</v>
      </c>
      <c r="AR30" s="76" t="s">
        <v>61</v>
      </c>
      <c r="AS30" s="69">
        <f t="shared" si="7"/>
        <v>4</v>
      </c>
      <c r="AT30" s="73" t="s">
        <v>66</v>
      </c>
      <c r="AU30" s="11"/>
    </row>
    <row r="31" spans="1:47" x14ac:dyDescent="0.25">
      <c r="A31" s="3" t="s">
        <v>61</v>
      </c>
      <c r="B31" s="3" t="s">
        <v>31</v>
      </c>
      <c r="C31" s="3">
        <v>2002</v>
      </c>
      <c r="D31" s="3">
        <v>5.09</v>
      </c>
      <c r="E31" s="3">
        <v>24</v>
      </c>
      <c r="F31" s="5"/>
      <c r="G31" s="3"/>
      <c r="H31" s="3">
        <v>16.510000000000002</v>
      </c>
      <c r="I31" s="3">
        <v>-100</v>
      </c>
      <c r="J31" s="3"/>
      <c r="K31" s="3"/>
      <c r="L31" s="3">
        <v>1.63</v>
      </c>
      <c r="M31" s="3">
        <v>0</v>
      </c>
      <c r="N31" s="3"/>
      <c r="O31" s="3"/>
      <c r="P31" s="3">
        <v>27.59</v>
      </c>
      <c r="Q31" s="3">
        <v>0</v>
      </c>
      <c r="R31" s="3"/>
      <c r="S31" s="3"/>
      <c r="T31" s="3">
        <v>36.299999999999997</v>
      </c>
      <c r="U31" s="3">
        <v>0</v>
      </c>
      <c r="V31" s="3"/>
      <c r="W31" s="3"/>
      <c r="X31" s="3">
        <v>16</v>
      </c>
      <c r="Y31" s="3">
        <v>18</v>
      </c>
      <c r="Z31" s="3"/>
      <c r="AA31" s="3"/>
      <c r="AB31" s="3">
        <v>0</v>
      </c>
      <c r="AC31" s="3"/>
      <c r="AD31" s="3"/>
      <c r="AE31" s="3"/>
      <c r="AF31" s="3">
        <v>6</v>
      </c>
      <c r="AG31" s="3">
        <v>7</v>
      </c>
      <c r="AH31" s="3"/>
      <c r="AI31" s="3"/>
      <c r="AJ31" s="3">
        <v>40</v>
      </c>
      <c r="AK31" s="3">
        <v>0</v>
      </c>
      <c r="AL31" s="3"/>
      <c r="AM31" s="3"/>
      <c r="AN31" s="3" t="s">
        <v>45</v>
      </c>
      <c r="AO31" s="29">
        <f>E31+I31+U31+M31+Q31+Y31+AC31+AG31+AK31</f>
        <v>-51</v>
      </c>
      <c r="AP31" s="80" t="s">
        <v>61</v>
      </c>
      <c r="AQ31" s="99">
        <f t="shared" si="6"/>
        <v>0</v>
      </c>
      <c r="AR31" s="76"/>
      <c r="AS31" s="68">
        <f t="shared" si="7"/>
        <v>51</v>
      </c>
      <c r="AT31" s="73" t="s">
        <v>66</v>
      </c>
    </row>
    <row r="32" spans="1:47" s="26" customFormat="1" x14ac:dyDescent="0.25">
      <c r="A32" s="27" t="s">
        <v>59</v>
      </c>
      <c r="B32" s="27" t="s">
        <v>26</v>
      </c>
      <c r="C32" s="27">
        <v>2004</v>
      </c>
      <c r="D32" s="27">
        <v>5.27</v>
      </c>
      <c r="E32" s="27">
        <v>27</v>
      </c>
      <c r="F32" s="28">
        <v>5.24</v>
      </c>
      <c r="G32" s="27">
        <v>31</v>
      </c>
      <c r="H32" s="27">
        <v>18.34</v>
      </c>
      <c r="I32" s="27">
        <v>-100</v>
      </c>
      <c r="J32" s="27">
        <v>18.57</v>
      </c>
      <c r="K32" s="27"/>
      <c r="L32" s="27">
        <v>1.43</v>
      </c>
      <c r="M32" s="27">
        <v>0</v>
      </c>
      <c r="N32" s="27">
        <v>1.39</v>
      </c>
      <c r="O32" s="27"/>
      <c r="P32" s="27">
        <v>28.58</v>
      </c>
      <c r="Q32" s="27">
        <v>0</v>
      </c>
      <c r="R32" s="27">
        <f>13.91+13.93</f>
        <v>27.84</v>
      </c>
      <c r="S32" s="27">
        <v>0</v>
      </c>
      <c r="T32" s="27">
        <v>36.299999999999997</v>
      </c>
      <c r="U32" s="27">
        <v>8</v>
      </c>
      <c r="V32" s="27">
        <v>36.4</v>
      </c>
      <c r="W32" s="27">
        <v>10</v>
      </c>
      <c r="X32" s="27">
        <v>1</v>
      </c>
      <c r="Y32" s="27">
        <v>0</v>
      </c>
      <c r="Z32" s="27">
        <v>8</v>
      </c>
      <c r="AA32" s="27">
        <v>8</v>
      </c>
      <c r="AB32" s="35" t="s">
        <v>41</v>
      </c>
      <c r="AC32" s="35"/>
      <c r="AD32" s="36">
        <v>0</v>
      </c>
      <c r="AE32" s="36">
        <v>0</v>
      </c>
      <c r="AF32" s="27">
        <v>1</v>
      </c>
      <c r="AG32" s="27">
        <v>0</v>
      </c>
      <c r="AH32" s="27">
        <v>2</v>
      </c>
      <c r="AI32" s="27">
        <v>0</v>
      </c>
      <c r="AJ32" s="27">
        <v>20</v>
      </c>
      <c r="AK32" s="27">
        <v>0</v>
      </c>
      <c r="AL32" s="27">
        <v>41</v>
      </c>
      <c r="AM32" s="27">
        <v>7</v>
      </c>
      <c r="AN32" s="23" t="s">
        <v>45</v>
      </c>
      <c r="AO32" s="29">
        <f t="shared" si="3"/>
        <v>-65</v>
      </c>
      <c r="AP32" s="65" t="s">
        <v>59</v>
      </c>
      <c r="AQ32" s="99">
        <f t="shared" si="6"/>
        <v>56</v>
      </c>
      <c r="AR32" s="76" t="s">
        <v>64</v>
      </c>
      <c r="AS32" s="68">
        <f t="shared" si="7"/>
        <v>121</v>
      </c>
      <c r="AT32" s="72" t="s">
        <v>71</v>
      </c>
      <c r="AU32" s="11"/>
    </row>
    <row r="33" spans="1:47" s="26" customFormat="1" x14ac:dyDescent="0.25">
      <c r="A33" s="27" t="s">
        <v>56</v>
      </c>
      <c r="B33" s="27" t="s">
        <v>25</v>
      </c>
      <c r="C33" s="27">
        <v>2005</v>
      </c>
      <c r="D33" s="27">
        <v>4.95</v>
      </c>
      <c r="E33" s="27">
        <v>75</v>
      </c>
      <c r="F33" s="28">
        <v>5.01</v>
      </c>
      <c r="G33" s="27">
        <v>66</v>
      </c>
      <c r="H33" s="27">
        <v>3.49</v>
      </c>
      <c r="I33" s="27"/>
      <c r="J33" s="27">
        <v>3.44</v>
      </c>
      <c r="K33" s="27"/>
      <c r="L33" s="27">
        <v>1.71</v>
      </c>
      <c r="M33" s="27">
        <v>37</v>
      </c>
      <c r="N33" s="27">
        <v>1.6</v>
      </c>
      <c r="O33" s="27">
        <v>17</v>
      </c>
      <c r="P33" s="27">
        <v>25.01</v>
      </c>
      <c r="Q33" s="27">
        <v>18</v>
      </c>
      <c r="R33" s="27">
        <f>12.13+12.37</f>
        <v>24.5</v>
      </c>
      <c r="S33" s="27">
        <v>31</v>
      </c>
      <c r="T33" s="27">
        <v>36.799999999999997</v>
      </c>
      <c r="U33" s="27">
        <v>12</v>
      </c>
      <c r="V33" s="27">
        <v>36.5</v>
      </c>
      <c r="W33" s="27">
        <v>10</v>
      </c>
      <c r="X33" s="27">
        <v>9</v>
      </c>
      <c r="Y33" s="27">
        <v>12</v>
      </c>
      <c r="Z33" s="27">
        <v>15</v>
      </c>
      <c r="AA33" s="27">
        <v>30</v>
      </c>
      <c r="AB33" s="35" t="s">
        <v>41</v>
      </c>
      <c r="AC33" s="35"/>
      <c r="AD33" s="36">
        <v>0</v>
      </c>
      <c r="AE33" s="36">
        <v>0</v>
      </c>
      <c r="AF33" s="27">
        <v>3</v>
      </c>
      <c r="AG33" s="27"/>
      <c r="AH33" s="27">
        <v>3</v>
      </c>
      <c r="AI33" s="27">
        <v>0</v>
      </c>
      <c r="AJ33" s="27">
        <v>40</v>
      </c>
      <c r="AK33" s="27">
        <v>0</v>
      </c>
      <c r="AL33" s="27">
        <v>58</v>
      </c>
      <c r="AM33" s="27">
        <v>120</v>
      </c>
      <c r="AN33" s="23" t="s">
        <v>44</v>
      </c>
      <c r="AO33" s="29">
        <f t="shared" si="3"/>
        <v>154</v>
      </c>
      <c r="AP33" s="65" t="s">
        <v>56</v>
      </c>
      <c r="AQ33" s="99">
        <f t="shared" si="6"/>
        <v>274</v>
      </c>
      <c r="AR33" s="76" t="s">
        <v>61</v>
      </c>
      <c r="AS33" s="68">
        <f t="shared" si="7"/>
        <v>120</v>
      </c>
      <c r="AT33" s="72" t="s">
        <v>71</v>
      </c>
      <c r="AU33" s="11"/>
    </row>
    <row r="34" spans="1:47" s="26" customFormat="1" x14ac:dyDescent="0.25">
      <c r="A34" s="27" t="s">
        <v>63</v>
      </c>
      <c r="B34" s="27" t="s">
        <v>24</v>
      </c>
      <c r="C34" s="27">
        <v>2005</v>
      </c>
      <c r="D34" s="27">
        <v>5.32</v>
      </c>
      <c r="E34" s="27">
        <v>19</v>
      </c>
      <c r="F34" s="28">
        <v>5.23</v>
      </c>
      <c r="G34" s="27">
        <v>33</v>
      </c>
      <c r="H34" s="27">
        <v>3.29</v>
      </c>
      <c r="I34" s="27"/>
      <c r="J34" s="27">
        <v>3.74</v>
      </c>
      <c r="K34" s="27"/>
      <c r="L34" s="27">
        <v>1.64</v>
      </c>
      <c r="M34" s="27">
        <v>24</v>
      </c>
      <c r="N34" s="27">
        <v>1.54</v>
      </c>
      <c r="O34" s="27">
        <v>6</v>
      </c>
      <c r="P34" s="27">
        <v>25.84</v>
      </c>
      <c r="Q34" s="27">
        <v>0</v>
      </c>
      <c r="R34" s="27">
        <f>12.67+13.09</f>
        <v>25.759999999999998</v>
      </c>
      <c r="S34" s="27">
        <v>0</v>
      </c>
      <c r="T34" s="27">
        <v>37.6</v>
      </c>
      <c r="U34" s="27">
        <v>18</v>
      </c>
      <c r="V34" s="27">
        <v>34.65</v>
      </c>
      <c r="W34" s="27">
        <v>0</v>
      </c>
      <c r="X34" s="27">
        <v>9</v>
      </c>
      <c r="Y34" s="27">
        <v>12</v>
      </c>
      <c r="Z34" s="27">
        <v>7</v>
      </c>
      <c r="AA34" s="27">
        <v>6</v>
      </c>
      <c r="AB34" s="35" t="s">
        <v>41</v>
      </c>
      <c r="AC34" s="35"/>
      <c r="AD34" s="36">
        <v>0</v>
      </c>
      <c r="AE34" s="36">
        <v>0</v>
      </c>
      <c r="AF34" s="27">
        <v>4</v>
      </c>
      <c r="AG34" s="27">
        <v>7</v>
      </c>
      <c r="AH34" s="27">
        <v>5</v>
      </c>
      <c r="AI34" s="27">
        <v>14</v>
      </c>
      <c r="AJ34" s="27">
        <v>35</v>
      </c>
      <c r="AK34" s="27">
        <v>0</v>
      </c>
      <c r="AL34" s="27">
        <v>57</v>
      </c>
      <c r="AM34" s="27">
        <v>113</v>
      </c>
      <c r="AN34" s="23" t="s">
        <v>44</v>
      </c>
      <c r="AO34" s="29">
        <f t="shared" si="3"/>
        <v>80</v>
      </c>
      <c r="AP34" s="65" t="s">
        <v>63</v>
      </c>
      <c r="AQ34" s="99">
        <f t="shared" si="6"/>
        <v>172</v>
      </c>
      <c r="AR34" s="76" t="s">
        <v>60</v>
      </c>
      <c r="AS34" s="68">
        <f t="shared" si="7"/>
        <v>92</v>
      </c>
      <c r="AT34" s="72" t="s">
        <v>71</v>
      </c>
      <c r="AU34" s="11"/>
    </row>
    <row r="35" spans="1:47" s="26" customFormat="1" x14ac:dyDescent="0.25">
      <c r="A35" s="27" t="s">
        <v>61</v>
      </c>
      <c r="B35" s="27" t="s">
        <v>32</v>
      </c>
      <c r="C35" s="27">
        <v>2005</v>
      </c>
      <c r="D35" s="27">
        <v>5</v>
      </c>
      <c r="E35" s="27">
        <v>67</v>
      </c>
      <c r="F35" s="28">
        <v>4.82</v>
      </c>
      <c r="G35" s="27">
        <v>94</v>
      </c>
      <c r="H35" s="27">
        <v>3.57</v>
      </c>
      <c r="I35" s="27"/>
      <c r="J35" s="27">
        <v>3.52</v>
      </c>
      <c r="K35" s="27"/>
      <c r="L35" s="27">
        <v>1.7</v>
      </c>
      <c r="M35" s="27">
        <v>35</v>
      </c>
      <c r="N35" s="27">
        <v>1.86</v>
      </c>
      <c r="O35" s="27">
        <v>64</v>
      </c>
      <c r="P35" s="27">
        <v>25.77</v>
      </c>
      <c r="Q35" s="27">
        <v>0</v>
      </c>
      <c r="R35" s="27">
        <f>12.55+12.77</f>
        <v>25.32</v>
      </c>
      <c r="S35" s="27">
        <v>9</v>
      </c>
      <c r="T35" s="27">
        <v>36.799999999999997</v>
      </c>
      <c r="U35" s="27">
        <v>12</v>
      </c>
      <c r="V35" s="27">
        <v>42.22</v>
      </c>
      <c r="W35" s="27">
        <v>48</v>
      </c>
      <c r="X35" s="27">
        <v>7</v>
      </c>
      <c r="Y35" s="27">
        <v>6</v>
      </c>
      <c r="Z35" s="27">
        <v>8</v>
      </c>
      <c r="AA35" s="27">
        <v>9</v>
      </c>
      <c r="AB35" s="27">
        <v>0</v>
      </c>
      <c r="AC35" s="27"/>
      <c r="AD35" s="37">
        <v>0</v>
      </c>
      <c r="AE35" s="27">
        <v>0</v>
      </c>
      <c r="AF35" s="27">
        <v>7</v>
      </c>
      <c r="AG35" s="27">
        <v>28</v>
      </c>
      <c r="AH35" s="27">
        <v>9</v>
      </c>
      <c r="AI35" s="27">
        <v>42</v>
      </c>
      <c r="AJ35" s="27">
        <v>39</v>
      </c>
      <c r="AK35" s="27">
        <v>0</v>
      </c>
      <c r="AL35" s="27">
        <v>49</v>
      </c>
      <c r="AM35" s="27">
        <v>60</v>
      </c>
      <c r="AN35" s="23" t="s">
        <v>44</v>
      </c>
      <c r="AO35" s="29">
        <f t="shared" si="3"/>
        <v>148</v>
      </c>
      <c r="AP35" s="65" t="s">
        <v>61</v>
      </c>
      <c r="AQ35" s="99">
        <f t="shared" si="6"/>
        <v>326</v>
      </c>
      <c r="AR35" s="76" t="s">
        <v>56</v>
      </c>
      <c r="AS35" s="68">
        <f t="shared" si="7"/>
        <v>178</v>
      </c>
      <c r="AT35" s="72" t="s">
        <v>71</v>
      </c>
      <c r="AU35" s="104"/>
    </row>
    <row r="36" spans="1:47" s="26" customFormat="1" ht="14.25" customHeight="1" x14ac:dyDescent="0.25">
      <c r="B36" s="27" t="s">
        <v>75</v>
      </c>
      <c r="C36" s="27">
        <v>2006</v>
      </c>
      <c r="D36" s="27"/>
      <c r="E36" s="27"/>
      <c r="F36" s="28">
        <v>5.22</v>
      </c>
      <c r="G36" s="27">
        <v>34</v>
      </c>
      <c r="H36" s="27"/>
      <c r="I36" s="27"/>
      <c r="J36" s="27"/>
      <c r="K36" s="27"/>
      <c r="L36" s="27"/>
      <c r="M36" s="27"/>
      <c r="N36" s="27">
        <v>1.44</v>
      </c>
      <c r="O36" s="27">
        <v>0</v>
      </c>
      <c r="P36" s="27"/>
      <c r="Q36" s="27"/>
      <c r="R36" s="27"/>
      <c r="S36" s="27"/>
      <c r="T36" s="27"/>
      <c r="U36" s="27"/>
      <c r="V36" s="27">
        <v>29.2</v>
      </c>
      <c r="W36" s="27">
        <v>0</v>
      </c>
      <c r="X36" s="27"/>
      <c r="Y36" s="27"/>
      <c r="Z36" s="27">
        <v>13</v>
      </c>
      <c r="AA36" s="27">
        <v>24</v>
      </c>
      <c r="AB36" s="27"/>
      <c r="AC36" s="27"/>
      <c r="AD36" s="27">
        <v>0</v>
      </c>
      <c r="AE36" s="27">
        <v>0</v>
      </c>
      <c r="AF36" s="27"/>
      <c r="AG36" s="27"/>
      <c r="AH36" s="27">
        <v>2</v>
      </c>
      <c r="AI36" s="27">
        <v>0</v>
      </c>
      <c r="AJ36" s="27"/>
      <c r="AK36" s="27"/>
      <c r="AL36" s="37" t="s">
        <v>81</v>
      </c>
      <c r="AM36" s="27"/>
      <c r="AN36" s="23"/>
      <c r="AO36" s="29">
        <f t="shared" si="3"/>
        <v>0</v>
      </c>
      <c r="AP36" s="65"/>
      <c r="AQ36" s="99">
        <f t="shared" si="6"/>
        <v>58</v>
      </c>
      <c r="AR36" s="76" t="s">
        <v>63</v>
      </c>
      <c r="AS36" s="68">
        <f t="shared" si="7"/>
        <v>58</v>
      </c>
      <c r="AT36" s="72" t="s">
        <v>71</v>
      </c>
      <c r="AU36" s="104"/>
    </row>
    <row r="37" spans="1:47" x14ac:dyDescent="0.25">
      <c r="A37" s="4" t="s">
        <v>60</v>
      </c>
      <c r="B37" s="4" t="s">
        <v>30</v>
      </c>
      <c r="C37" s="4">
        <v>2007</v>
      </c>
      <c r="D37" s="4">
        <v>5.66</v>
      </c>
      <c r="E37" s="4">
        <v>0</v>
      </c>
      <c r="F37" s="15"/>
      <c r="G37" s="4"/>
      <c r="H37" s="4">
        <v>3.34</v>
      </c>
      <c r="I37" s="4"/>
      <c r="J37" s="4"/>
      <c r="K37" s="4"/>
      <c r="L37" s="4">
        <v>1.47</v>
      </c>
      <c r="M37" s="4">
        <v>0</v>
      </c>
      <c r="N37" s="4"/>
      <c r="O37" s="4"/>
      <c r="P37" s="4">
        <v>27.68</v>
      </c>
      <c r="Q37" s="4">
        <v>0</v>
      </c>
      <c r="R37" s="4"/>
      <c r="S37" s="4"/>
      <c r="T37" s="4">
        <v>31.3</v>
      </c>
      <c r="U37" s="4">
        <v>0</v>
      </c>
      <c r="V37" s="4"/>
      <c r="W37" s="4"/>
      <c r="X37" s="4">
        <v>13</v>
      </c>
      <c r="Y37" s="4">
        <v>24</v>
      </c>
      <c r="Z37" s="4"/>
      <c r="AA37" s="4"/>
      <c r="AB37" s="4">
        <v>1</v>
      </c>
      <c r="AC37" s="4">
        <v>8</v>
      </c>
      <c r="AD37" s="18"/>
      <c r="AE37" s="4"/>
      <c r="AF37" s="4">
        <v>9</v>
      </c>
      <c r="AG37" s="4">
        <v>42</v>
      </c>
      <c r="AH37" s="4"/>
      <c r="AI37" s="4"/>
      <c r="AJ37" s="4">
        <v>30</v>
      </c>
      <c r="AK37" s="4">
        <v>0</v>
      </c>
      <c r="AL37" s="4"/>
      <c r="AM37" s="4"/>
      <c r="AN37" s="4" t="s">
        <v>44</v>
      </c>
      <c r="AO37" s="29">
        <f t="shared" si="3"/>
        <v>74</v>
      </c>
      <c r="AP37" s="65" t="s">
        <v>60</v>
      </c>
      <c r="AQ37" s="99">
        <f t="shared" si="6"/>
        <v>0</v>
      </c>
      <c r="AR37" s="76"/>
      <c r="AS37" s="68">
        <f t="shared" si="7"/>
        <v>-74</v>
      </c>
      <c r="AT37" s="72" t="s">
        <v>71</v>
      </c>
    </row>
    <row r="38" spans="1:47" x14ac:dyDescent="0.25">
      <c r="A38" s="4" t="s">
        <v>64</v>
      </c>
      <c r="B38" s="4" t="s">
        <v>29</v>
      </c>
      <c r="C38" s="4">
        <v>2007</v>
      </c>
      <c r="D38" s="4">
        <v>5.96</v>
      </c>
      <c r="E38" s="4">
        <v>0</v>
      </c>
      <c r="F38" s="15"/>
      <c r="G38" s="4"/>
      <c r="H38" s="4">
        <v>5.23</v>
      </c>
      <c r="I38" s="4"/>
      <c r="J38" s="4"/>
      <c r="K38" s="4"/>
      <c r="L38" s="4">
        <v>1.33</v>
      </c>
      <c r="M38" s="4"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>
        <v>12</v>
      </c>
      <c r="Y38" s="4">
        <v>21</v>
      </c>
      <c r="Z38" s="4"/>
      <c r="AA38" s="4"/>
      <c r="AB38" s="7" t="s">
        <v>41</v>
      </c>
      <c r="AC38" s="7"/>
      <c r="AD38" s="18"/>
      <c r="AE38" s="7"/>
      <c r="AF38" s="4">
        <v>5</v>
      </c>
      <c r="AG38" s="4">
        <v>14</v>
      </c>
      <c r="AH38" s="4"/>
      <c r="AI38" s="4"/>
      <c r="AJ38" s="4">
        <v>20</v>
      </c>
      <c r="AK38" s="4">
        <v>0</v>
      </c>
      <c r="AL38" s="4"/>
      <c r="AM38" s="4"/>
      <c r="AN38" s="4" t="s">
        <v>44</v>
      </c>
      <c r="AO38" s="29">
        <f t="shared" si="3"/>
        <v>35</v>
      </c>
      <c r="AP38" s="65" t="s">
        <v>64</v>
      </c>
      <c r="AQ38" s="99">
        <f t="shared" si="6"/>
        <v>0</v>
      </c>
      <c r="AR38" s="76"/>
      <c r="AS38" s="68">
        <f t="shared" si="7"/>
        <v>-35</v>
      </c>
      <c r="AT38" s="72" t="s">
        <v>71</v>
      </c>
    </row>
    <row r="39" spans="1:47" x14ac:dyDescent="0.25">
      <c r="A39" s="4" t="s">
        <v>57</v>
      </c>
      <c r="B39" s="4" t="s">
        <v>27</v>
      </c>
      <c r="C39" s="4">
        <v>2007</v>
      </c>
      <c r="D39" s="4">
        <v>6.49</v>
      </c>
      <c r="E39" s="4">
        <v>0</v>
      </c>
      <c r="F39" s="15"/>
      <c r="G39" s="4"/>
      <c r="H39" s="4">
        <v>5.04</v>
      </c>
      <c r="I39" s="4"/>
      <c r="J39" s="4"/>
      <c r="K39" s="4"/>
      <c r="L39" s="4">
        <v>1.1499999999999999</v>
      </c>
      <c r="M39" s="4">
        <v>0</v>
      </c>
      <c r="N39" s="4"/>
      <c r="O39" s="4"/>
      <c r="P39" s="4">
        <v>41.18</v>
      </c>
      <c r="Q39" s="4">
        <v>0</v>
      </c>
      <c r="R39" s="4"/>
      <c r="S39" s="4"/>
      <c r="T39" s="4">
        <v>26.1</v>
      </c>
      <c r="U39" s="4">
        <v>0</v>
      </c>
      <c r="V39" s="4"/>
      <c r="W39" s="4"/>
      <c r="X39" s="4">
        <v>6</v>
      </c>
      <c r="Y39" s="4">
        <v>3</v>
      </c>
      <c r="Z39" s="4"/>
      <c r="AA39" s="4"/>
      <c r="AB39" s="6" t="s">
        <v>41</v>
      </c>
      <c r="AC39" s="6"/>
      <c r="AD39" s="17"/>
      <c r="AE39" s="6"/>
      <c r="AF39" s="4">
        <v>1</v>
      </c>
      <c r="AG39" s="4">
        <v>0</v>
      </c>
      <c r="AH39" s="4"/>
      <c r="AI39" s="4"/>
      <c r="AJ39" s="4">
        <v>20</v>
      </c>
      <c r="AK39" s="4">
        <v>0</v>
      </c>
      <c r="AL39" s="4"/>
      <c r="AM39" s="4"/>
      <c r="AN39" s="4" t="s">
        <v>44</v>
      </c>
      <c r="AO39" s="29">
        <f t="shared" si="3"/>
        <v>3</v>
      </c>
      <c r="AP39" s="65" t="s">
        <v>57</v>
      </c>
      <c r="AQ39" s="99">
        <f t="shared" si="6"/>
        <v>0</v>
      </c>
      <c r="AR39" s="76"/>
      <c r="AS39" s="68">
        <f t="shared" si="7"/>
        <v>-3</v>
      </c>
      <c r="AT39" s="72" t="s">
        <v>71</v>
      </c>
    </row>
    <row r="40" spans="1:47" s="26" customFormat="1" x14ac:dyDescent="0.25">
      <c r="B40" s="27" t="s">
        <v>77</v>
      </c>
      <c r="C40" s="27">
        <v>2008</v>
      </c>
      <c r="D40" s="27"/>
      <c r="E40" s="27"/>
      <c r="F40" s="28">
        <v>5.79</v>
      </c>
      <c r="G40" s="27">
        <v>0</v>
      </c>
      <c r="H40" s="27">
        <v>16.350000000000001</v>
      </c>
      <c r="I40" s="27"/>
      <c r="J40" s="27">
        <v>3.53</v>
      </c>
      <c r="K40" s="27"/>
      <c r="L40" s="27"/>
      <c r="M40" s="27"/>
      <c r="N40" s="27">
        <v>1.3</v>
      </c>
      <c r="O40" s="27">
        <v>0</v>
      </c>
      <c r="P40" s="27"/>
      <c r="Q40" s="27"/>
      <c r="R40" s="27">
        <f>14.39+16.69</f>
        <v>31.080000000000002</v>
      </c>
      <c r="S40" s="27">
        <v>0</v>
      </c>
      <c r="T40" s="27"/>
      <c r="U40" s="27"/>
      <c r="V40" s="27">
        <v>28.65</v>
      </c>
      <c r="W40" s="27">
        <v>0</v>
      </c>
      <c r="X40" s="27"/>
      <c r="Y40" s="27"/>
      <c r="Z40" s="27">
        <v>14</v>
      </c>
      <c r="AA40" s="27">
        <v>27</v>
      </c>
      <c r="AB40" s="27"/>
      <c r="AC40" s="27"/>
      <c r="AD40" s="27">
        <v>1</v>
      </c>
      <c r="AE40" s="27">
        <v>8</v>
      </c>
      <c r="AF40" s="27"/>
      <c r="AG40" s="27"/>
      <c r="AH40" s="27">
        <v>0</v>
      </c>
      <c r="AI40" s="27">
        <v>0</v>
      </c>
      <c r="AJ40" s="27"/>
      <c r="AK40" s="27"/>
      <c r="AL40" s="27">
        <v>38</v>
      </c>
      <c r="AM40" s="27">
        <v>0</v>
      </c>
      <c r="AN40" s="23"/>
      <c r="AO40" s="29">
        <f t="shared" si="3"/>
        <v>0</v>
      </c>
      <c r="AP40" s="65"/>
      <c r="AQ40" s="99">
        <f t="shared" si="6"/>
        <v>35</v>
      </c>
      <c r="AR40" s="76" t="s">
        <v>57</v>
      </c>
      <c r="AS40" s="68">
        <f t="shared" si="7"/>
        <v>35</v>
      </c>
      <c r="AT40" s="72" t="s">
        <v>71</v>
      </c>
      <c r="AU40" s="104"/>
    </row>
    <row r="41" spans="1:47" x14ac:dyDescent="0.25">
      <c r="AO41" s="47"/>
    </row>
    <row r="43" spans="1:47" ht="15.75" x14ac:dyDescent="0.25">
      <c r="F43" s="83"/>
    </row>
    <row r="44" spans="1:47" x14ac:dyDescent="0.25">
      <c r="AQ44" s="46"/>
      <c r="AR44" s="78"/>
    </row>
    <row r="45" spans="1:47" x14ac:dyDescent="0.25">
      <c r="AQ45" s="46"/>
      <c r="AR45" s="78"/>
    </row>
    <row r="46" spans="1:47" x14ac:dyDescent="0.25">
      <c r="AQ46" s="46"/>
      <c r="AR46" s="78"/>
    </row>
    <row r="47" spans="1:47" ht="15.75" x14ac:dyDescent="0.25">
      <c r="R47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Terasmees2016_kevad</vt:lpstr>
      <vt:lpstr>Terasmees2016_sügis</vt:lpstr>
      <vt:lpstr>Kokkuvõte 2016 kevad sügis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Margot Paali</cp:lastModifiedBy>
  <cp:lastPrinted>2016-06-28T10:33:36Z</cp:lastPrinted>
  <dcterms:created xsi:type="dcterms:W3CDTF">2016-06-27T16:18:03Z</dcterms:created>
  <dcterms:modified xsi:type="dcterms:W3CDTF">2016-10-12T08:55:06Z</dcterms:modified>
</cp:coreProperties>
</file>